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J21" i="15"/>
  <c r="A31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AI74" l="1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B25" i="15" l="1"/>
  <c r="B27" s="1"/>
  <c r="I30"/>
  <c r="J27"/>
  <c r="J28"/>
  <c r="J29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31" i="15" l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AV78" i="4" l="1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<sst xmlns="http://schemas.openxmlformats.org/spreadsheetml/2006/main" count="2587" uniqueCount="301">
  <si>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</si>
  <si>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</si>
  <si>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</si>
  <si>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</si>
  <si>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</si>
  <si>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</si>
  <si>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</si>
  <si>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</si>
  <si>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</si>
  <si>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</si>
  <si>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</si>
  <si>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</si>
  <si>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</si>
  <si>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</si>
  <si>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</si>
  <si>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</si>
  <si>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</si>
  <si>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</si>
  <si>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</si>
  <si>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</si>
  <si>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</si>
  <si>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</si>
  <si>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</si>
  <si>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</si>
  <si>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</si>
  <si>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</si>
  <si>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</si>
  <si>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</si>
  <si>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</si>
  <si>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</si>
  <si>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</si>
  <si>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</si>
  <si>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</si>
  <si>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</si>
  <si>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</si>
  <si>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</si>
  <si>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</si>
  <si>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</si>
  <si>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</si>
  <si>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</si>
  <si>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</si>
  <si>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</si>
  <si>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</si>
  <si>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</si>
  <si>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</si>
  <si>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</si>
  <si>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</si>
  <si>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</si>
  <si>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</si>
  <si>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</si>
  <si>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</si>
  <si>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</si>
  <si>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</si>
  <si>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</si>
  <si>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</si>
  <si>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</si>
  <si>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</si>
  <si>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</si>
  <si>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</si>
  <si>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</si>
  <si>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</si>
  <si>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</si>
  <si>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</si>
  <si>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</si>
  <si>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</si>
  <si>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</si>
  <si>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</si>
  <si>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</si>
  <si>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</si>
  <si>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</si>
  <si>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</si>
  <si>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</si>
  <si>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</si>
  <si>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</si>
  <si>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</si>
  <si>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</si>
  <si>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</si>
  <si>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</si>
  <si>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</si>
  <si>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</si>
  <si>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</si>
  <si>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</si>
  <si>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</si>
  <si>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</si>
  <si>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</si>
  <si>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</si>
  <si>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</si>
  <si>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</si>
  <si>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</si>
  <si>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</si>
  <si>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</si>
  <si>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</si>
  <si>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</si>
  <si>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</si>
  <si>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</si>
  <si>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</si>
  <si>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</si>
  <si>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</si>
  <si>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</si>
  <si>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</si>
  <si>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</si>
  <si>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</si>
  <si>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</si>
  <si>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</si>
  <si>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</si>
  <si>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</si>
  <si>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</si>
  <si>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</si>
  <si>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</si>
  <si>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</si>
  <si>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</si>
  <si>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</si>
  <si>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</si>
  <si>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</si>
  <si>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</si>
  <si>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</si>
  <si>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</si>
  <si>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</si>
  <si>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</si>
  <si>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</si>
  <si>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</si>
  <si>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</si>
  <si>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</si>
  <si>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</si>
  <si>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</si>
  <si>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</si>
  <si>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</si>
  <si>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</si>
  <si>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</si>
  <si>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</si>
  <si>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</si>
  <si>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</si>
  <si>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</si>
  <si>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</si>
  <si>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</si>
  <si>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</si>
  <si>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</si>
  <si>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</si>
  <si>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</si>
  <si>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</si>
  <si>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</si>
  <si>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</si>
  <si>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</si>
  <si>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</si>
  <si>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</si>
  <si>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</si>
  <si>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</si>
  <si>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</si>
  <si>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</si>
  <si>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</si>
  <si>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</si>
  <si>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</si>
  <si>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</si>
  <si>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</si>
  <si>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</si>
  <si>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</si>
  <si>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</si>
  <si>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</si>
  <si>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</si>
  <si>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</si>
  <si>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</si>
  <si>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</si>
  <si>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</si>
  <si>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</si>
  <si>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</si>
  <si>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</si>
  <si>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</si>
  <si>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</si>
  <si>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</si>
  <si>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</si>
  <si>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</si>
  <si>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</si>
  <si>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</si>
  <si>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</si>
  <si>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</si>
  <si>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</si>
  <si>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</si>
  <si>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</si>
  <si>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</si>
  <si>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</si>
  <si>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</si>
  <si>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</si>
  <si>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</si>
  <si>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</si>
  <si>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</si>
  <si>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</si>
  <si>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</si>
  <si>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</si>
  <si>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</si>
  <si>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</si>
  <si>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</si>
  <si>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</si>
  <si>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</si>
  <si>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</si>
  <si>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</si>
  <si>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</si>
  <si>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</si>
  <si>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</si>
  <si>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</si>
  <si>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</si>
  <si>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</si>
  <si>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</si>
  <si>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</si>
  <si>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</si>
  <si>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</si>
  <si>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</si>
  <si>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</si>
  <si>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</si>
  <si>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</si>
  <si>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</si>
  <si>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</si>
  <si>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</si>
  <si>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</si>
  <si>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</si>
  <si>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</si>
  <si>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</si>
  <si>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</si>
  <si>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</si>
  <si>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</si>
  <si>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</si>
  <si>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</si>
  <si>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</si>
  <si>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</si>
  <si>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</si>
  <si>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</si>
  <si>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</si>
  <si>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</si>
  <si>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</si>
  <si>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</si>
  <si>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</si>
  <si>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</si>
  <si>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</si>
  <si>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</si>
  <si>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</si>
  <si>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</si>
  <si>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</si>
  <si>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</si>
  <si>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</si>
  <si>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</si>
  <si>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</si>
  <si>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</si>
  <si>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</si>
  <si>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</si>
  <si>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</si>
  <si>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</si>
  <si>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</si>
  <si>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</si>
  <si>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</si>
  <si>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</si>
  <si>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</si>
  <si>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</si>
  <si>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</si>
  <si>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</si>
  <si>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</si>
  <si>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</si>
  <si>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</si>
  <si>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</si>
  <si>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</si>
  <si>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</si>
  <si>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</si>
  <si>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</si>
  <si>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</si>
  <si>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</si>
  <si>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</si>
  <si>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</si>
  <si>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</si>
  <si>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</si>
  <si>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</si>
  <si>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</si>
  <si>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</si>
  <si>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</si>
  <si>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</si>
  <si>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</si>
  <si>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</si>
  <si>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</si>
  <si>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</si>
  <si>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>Coût annuel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</si>
  <si>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</si>
  <si>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</si>
  <si>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</si>
  <si>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</si>
  <si>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</si>
  <si>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</si>
  <si>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</si>
  <si>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</si>
  <si>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</si>
  <si>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</si>
  <si>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</si>
  <si>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BRASSERIE DES CUVES</t>
  </si>
  <si>
    <t>renner</t>
  </si>
  <si>
    <t>RSDK PRO ECN 5,5</t>
  </si>
  <si>
    <t>5litres</t>
  </si>
  <si>
    <t>filtre a huile</t>
  </si>
  <si>
    <t>filtre a air</t>
  </si>
  <si>
    <t>separateur</t>
  </si>
  <si>
    <t>o1408</t>
  </si>
  <si>
    <t>xvkt10</t>
  </si>
  <si>
    <t>imprevu</t>
  </si>
  <si>
    <t>filtre</t>
  </si>
  <si>
    <t>Main d'œuvre</t>
  </si>
  <si>
    <t>courroie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</si>
</sst>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A13" sqref="A13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279</v>
      </c>
      <c r="D1" s="89" t="s">
        <v>277</v>
      </c>
      <c r="E1" s="90" t="s">
        <v>280</v>
      </c>
      <c r="F1" s="105" t="s">
        <v>274</v>
      </c>
      <c r="G1" s="92" t="s">
        <v>275</v>
      </c>
      <c r="H1" s="91"/>
      <c r="I1" s="92" t="s">
        <v>276</v>
      </c>
      <c r="J1" s="83"/>
    </row>
    <row r="2" spans="1:16" s="22" customFormat="1">
      <c r="A2" s="106" t="s">
        <v>286</v>
      </c>
      <c r="B2" s="107" t="s">
        <v>288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282</v>
      </c>
      <c r="B3" s="107" t="s">
        <v>289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281</v>
      </c>
      <c r="B4" s="107" t="s">
        <v>290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283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284</v>
      </c>
      <c r="B6" s="107">
        <v>3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285</v>
      </c>
      <c r="B7" s="107">
        <v>3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287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292</v>
      </c>
      <c r="B10" s="91">
        <v>10277</v>
      </c>
      <c r="C10" s="109">
        <v>19.602</v>
      </c>
      <c r="D10" s="107">
        <v>1.4</v>
      </c>
      <c r="E10" s="110">
        <f>C10*D10</f>
        <v>27.442799999999998</v>
      </c>
      <c r="F10" s="97">
        <v>1</v>
      </c>
      <c r="G10" s="91"/>
      <c r="H10" s="91"/>
      <c r="I10" s="96">
        <f t="shared" ref="I10:I19" si="0">E10*F10</f>
        <v>27.442799999999998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 t="s">
        <v>293</v>
      </c>
      <c r="B11" s="91">
        <v>10278</v>
      </c>
      <c r="C11" s="109">
        <v>8.4</v>
      </c>
      <c r="D11" s="107">
        <v>1.5</v>
      </c>
      <c r="E11" s="110">
        <f t="shared" ref="E11:E19" si="1">C11*D11</f>
        <v>12.600000000000001</v>
      </c>
      <c r="F11" s="97">
        <v>1</v>
      </c>
      <c r="G11" s="91"/>
      <c r="H11" s="91"/>
      <c r="I11" s="96">
        <f t="shared" si="0"/>
        <v>12.600000000000001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294</v>
      </c>
      <c r="B12" s="91" t="s">
        <v>295</v>
      </c>
      <c r="C12" s="109">
        <v>46.9</v>
      </c>
      <c r="D12" s="107">
        <v>1.4</v>
      </c>
      <c r="E12" s="110">
        <f t="shared" si="1"/>
        <v>65.66</v>
      </c>
      <c r="F12" s="97">
        <v>1</v>
      </c>
      <c r="G12" s="91"/>
      <c r="H12" s="91"/>
      <c r="I12" s="96">
        <f t="shared" si="0"/>
        <v>65.66</v>
      </c>
      <c r="J12" s="91"/>
      <c r="L12" s="5"/>
    </row>
    <row r="13" spans="1:16" ht="15" customHeight="1">
      <c r="A13" s="100" t="s">
        <v>300</v>
      </c>
      <c r="B13" s="91">
        <v>6440</v>
      </c>
      <c r="C13" s="109">
        <v>20</v>
      </c>
      <c r="D13" s="107">
        <v>1.5</v>
      </c>
      <c r="E13" s="110">
        <f t="shared" si="1"/>
        <v>30</v>
      </c>
      <c r="F13" s="97">
        <v>1</v>
      </c>
      <c r="G13" s="91"/>
      <c r="H13" s="91"/>
      <c r="I13" s="96">
        <f t="shared" si="0"/>
        <v>30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299</v>
      </c>
      <c r="B14" s="91"/>
      <c r="C14" s="109">
        <v>380</v>
      </c>
      <c r="D14" s="107">
        <v>1.3</v>
      </c>
      <c r="E14" s="110">
        <f t="shared" si="1"/>
        <v>494</v>
      </c>
      <c r="F14" s="97">
        <v>1</v>
      </c>
      <c r="G14" s="91"/>
      <c r="H14" s="91"/>
      <c r="I14" s="96">
        <f t="shared" si="0"/>
        <v>494</v>
      </c>
      <c r="J14" s="91"/>
    </row>
    <row r="15" spans="1:16" ht="15" customHeight="1">
      <c r="A15" s="100"/>
      <c r="B15" s="91" t="s">
        <v>291</v>
      </c>
      <c r="C15" s="109">
        <v>39.9</v>
      </c>
      <c r="D15" s="107">
        <v>1.5</v>
      </c>
      <c r="E15" s="110">
        <f t="shared" si="1"/>
        <v>59.849999999999994</v>
      </c>
      <c r="F15" s="97">
        <v>1</v>
      </c>
      <c r="G15" s="91"/>
      <c r="H15" s="91"/>
      <c r="I15" s="96">
        <f t="shared" si="0"/>
        <v>59.849999999999994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/>
      <c r="B16" s="91" t="s">
        <v>296</v>
      </c>
      <c r="C16" s="109">
        <v>53.32</v>
      </c>
      <c r="D16" s="107">
        <v>1.5</v>
      </c>
      <c r="E16" s="110">
        <f t="shared" si="1"/>
        <v>79.98</v>
      </c>
      <c r="F16" s="97">
        <v>1</v>
      </c>
      <c r="G16" s="91"/>
      <c r="H16" s="91"/>
      <c r="I16" s="96">
        <f t="shared" si="0"/>
        <v>79.98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/>
      <c r="B17" s="91" t="s">
        <v>297</v>
      </c>
      <c r="C17" s="109">
        <v>50</v>
      </c>
      <c r="D17" s="107">
        <v>1</v>
      </c>
      <c r="E17" s="110">
        <f t="shared" si="1"/>
        <v>50</v>
      </c>
      <c r="F17" s="97">
        <v>1</v>
      </c>
      <c r="G17" s="91"/>
      <c r="H17" s="91"/>
      <c r="I17" s="96">
        <f t="shared" si="0"/>
        <v>50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298</v>
      </c>
      <c r="B18" s="91">
        <v>14708</v>
      </c>
      <c r="C18" s="109">
        <v>55.3</v>
      </c>
      <c r="D18" s="107">
        <v>1.5</v>
      </c>
      <c r="E18" s="110">
        <f t="shared" si="1"/>
        <v>82.949999999999989</v>
      </c>
      <c r="F18" s="97">
        <v>1</v>
      </c>
      <c r="G18" s="91"/>
      <c r="H18" s="91"/>
      <c r="I18" s="96">
        <f t="shared" si="0"/>
        <v>82.949999999999989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/>
      <c r="B19" s="91" t="s">
        <v>19</v>
      </c>
      <c r="C19" s="109">
        <v>8</v>
      </c>
      <c r="D19" s="107">
        <v>1.5</v>
      </c>
      <c r="E19" s="110">
        <f t="shared" si="1"/>
        <v>12</v>
      </c>
      <c r="F19" s="97">
        <v>1</v>
      </c>
      <c r="G19" s="91"/>
      <c r="H19" s="91"/>
      <c r="I19" s="96">
        <f t="shared" si="0"/>
        <v>12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914.4828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914.4828</v>
      </c>
      <c r="I24" s="96">
        <f>H24*B8</f>
        <v>36.579312000000002</v>
      </c>
      <c r="J24" s="91"/>
    </row>
    <row r="25" spans="1:16">
      <c r="A25" s="91" t="str">
        <f>"Augmentation en "&amp;B6&amp;" ans "</f>
        <v xml:space="preserve">Augmentation en 3 ans </v>
      </c>
      <c r="B25" s="102">
        <f>IF(B6=6,J29,IF(B6=5,J28,IF(B6=4,J27,IF(B6=3,J26,IF(B6=3,J25,IF(B6=2,J25))))))</f>
        <v>74.62179648</v>
      </c>
      <c r="C25" s="83"/>
      <c r="D25" s="101"/>
      <c r="E25" s="91"/>
      <c r="F25" s="100">
        <v>2</v>
      </c>
      <c r="G25" s="100">
        <v>2021</v>
      </c>
      <c r="H25" s="96">
        <f>H24+I24</f>
        <v>951.06211199999996</v>
      </c>
      <c r="I25" s="96">
        <f>H25*B8</f>
        <v>38.042484479999999</v>
      </c>
      <c r="J25" s="96">
        <f>SUM(I24)</f>
        <v>36.579312000000002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989.10459647999994</v>
      </c>
      <c r="I26" s="96">
        <f>H26*B8</f>
        <v>39.5641838592</v>
      </c>
      <c r="J26" s="96">
        <f>SUM(I24:I25)</f>
        <v>74.62179648</v>
      </c>
    </row>
    <row r="27" spans="1:16">
      <c r="A27" s="91" t="s">
        <v>278</v>
      </c>
      <c r="B27" s="103">
        <f>(J21)+(B25/B6)</f>
        <v>939.35673215999998</v>
      </c>
      <c r="C27" s="91"/>
      <c r="D27" s="91"/>
      <c r="E27" s="91"/>
      <c r="F27" s="100">
        <v>4</v>
      </c>
      <c r="G27" s="100">
        <v>2023</v>
      </c>
      <c r="H27" s="96">
        <f>H26+I26</f>
        <v>1028.6687803391999</v>
      </c>
      <c r="I27" s="96">
        <f>H27*B8</f>
        <v>41.146751213567995</v>
      </c>
      <c r="J27" s="96">
        <f>SUM(I24:I26)</f>
        <v>114.1859803392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1069.8155315527679</v>
      </c>
      <c r="I28" s="96">
        <f>H28*B8</f>
        <v>42.792621262110714</v>
      </c>
      <c r="J28" s="96">
        <f>SUM(I24:I27)</f>
        <v>155.332731552768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1112.6081528148786</v>
      </c>
      <c r="I29" s="96"/>
      <c r="J29" s="96">
        <f>SUM(I24:I28)</f>
        <v>198.12535281487871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3 ans :</v>
      </c>
      <c r="G30" s="112"/>
      <c r="H30" s="113"/>
      <c r="I30" s="114">
        <f>IF(B6=6,J29,IF(B6=5,J28,IF(B6=4,J27,IF(B6=3,J26,IF(B6=3,J25,IF(B6=2,J25))))))</f>
        <v>74.62179648</v>
      </c>
      <c r="J30" s="91"/>
    </row>
    <row r="31" spans="1:16">
      <c r="A31" s="115" t="str">
        <f>"PRIX par maintenance lissée sur "&amp;B6&amp;" ans :"</f>
        <v>PRIX par maintenance lissée sur 3 ans :</v>
      </c>
      <c r="B31" s="116">
        <f>B27</f>
        <v>939.35673215999998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2020-07-27T09:21:12Z</dcterms:modified>
</cp:coreProperties>
</file>