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3" activeTab="11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Feuil2" sheetId="14" r:id="rId12"/>
    <sheet name="Feuil3" sheetId="15" r:id="rId13"/>
  </sheets>
  <calcPr calcId="124519"/>
</workbook>
</file>

<file path=xl/calcChain.xml><?xml version="1.0" encoding="utf-8"?>
<calcChain xmlns="http://schemas.openxmlformats.org/spreadsheetml/2006/main">
  <c r="AI104" i="1"/>
  <c r="E147" i="13"/>
  <c r="AO134"/>
  <c r="AO145"/>
  <c r="E112"/>
  <c r="AC110"/>
  <c r="E83"/>
  <c r="R79"/>
  <c r="E56"/>
  <c r="AC53"/>
  <c r="C153" i="1"/>
  <c r="C152"/>
  <c r="C151"/>
  <c r="C150"/>
  <c r="E145"/>
  <c r="AV141"/>
  <c r="S19" i="6"/>
  <c r="Q45" i="4"/>
  <c r="AV73" i="6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B73"/>
  <c r="F73"/>
  <c r="G73" s="1"/>
  <c r="H73" s="1"/>
  <c r="AB46" i="4"/>
  <c r="Z46"/>
  <c r="X46"/>
  <c r="V46"/>
  <c r="T46"/>
  <c r="R46"/>
  <c r="AC27"/>
  <c r="L9"/>
  <c r="AE46" i="2"/>
  <c r="R47"/>
  <c r="V47"/>
  <c r="Z47"/>
  <c r="AB47"/>
  <c r="AC45"/>
  <c r="AC28"/>
  <c r="R17"/>
  <c r="R7"/>
  <c r="R9"/>
  <c r="R14" i="4" l="1"/>
  <c r="R15"/>
  <c r="R8"/>
  <c r="R7"/>
  <c r="R17"/>
  <c r="R16"/>
  <c r="L20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C5" i="12"/>
  <c r="X32" i="3"/>
  <c r="W30"/>
  <c r="AH43"/>
  <c r="AG43"/>
  <c r="AF28"/>
  <c r="AF40"/>
  <c r="AF43"/>
  <c r="AE43"/>
  <c r="AD28"/>
  <c r="AD43"/>
  <c r="AD27"/>
  <c r="AC43"/>
  <c r="AC27"/>
  <c r="W43"/>
  <c r="W44"/>
  <c r="X43"/>
  <c r="X44"/>
  <c r="Y43"/>
  <c r="Y44"/>
  <c r="Z43"/>
  <c r="Z44"/>
  <c r="AA43"/>
  <c r="AB43"/>
  <c r="AB44"/>
  <c r="AB27"/>
  <c r="AA35"/>
  <c r="Z27"/>
  <c r="X28"/>
  <c r="X27"/>
  <c r="W31"/>
  <c r="W27"/>
  <c r="W47" s="1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C38"/>
  <c r="D38" s="1"/>
  <c r="E38" s="1"/>
  <c r="F38" s="1"/>
  <c r="G38" s="1"/>
  <c r="H38" s="1"/>
  <c r="C39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C27"/>
  <c r="D27" s="1"/>
  <c r="E27" s="1"/>
  <c r="F27" s="1"/>
  <c r="G27" s="1"/>
  <c r="H27" s="1"/>
  <c r="AH27" s="1"/>
  <c r="D29"/>
  <c r="E29" s="1"/>
  <c r="F29" s="1"/>
  <c r="G29" s="1"/>
  <c r="H29" s="1"/>
  <c r="AH29" s="1"/>
  <c r="D31"/>
  <c r="E31" s="1"/>
  <c r="F31" s="1"/>
  <c r="G31" s="1"/>
  <c r="H31" s="1"/>
  <c r="D35"/>
  <c r="E35" s="1"/>
  <c r="F35" s="1"/>
  <c r="G35" s="1"/>
  <c r="H35" s="1"/>
  <c r="D37"/>
  <c r="E37" s="1"/>
  <c r="F37" s="1"/>
  <c r="G37" s="1"/>
  <c r="H37" s="1"/>
  <c r="D39"/>
  <c r="E39" s="1"/>
  <c r="F39" s="1"/>
  <c r="G39" s="1"/>
  <c r="H39" s="1"/>
  <c r="D44"/>
  <c r="E44" s="1"/>
  <c r="F44" s="1"/>
  <c r="G44" s="1"/>
  <c r="H44" s="1"/>
  <c r="AH44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A76" i="7"/>
  <c r="AD76" s="1"/>
  <c r="AG76" s="1"/>
  <c r="AJ76" s="1"/>
  <c r="AM76" s="1"/>
  <c r="Y76"/>
  <c r="AB76" s="1"/>
  <c r="AE76" s="1"/>
  <c r="AH76" s="1"/>
  <c r="AK76" s="1"/>
  <c r="AN76" s="1"/>
  <c r="X76"/>
  <c r="Z76" s="1"/>
  <c r="AC76" s="1"/>
  <c r="AF76" s="1"/>
  <c r="AI76" s="1"/>
  <c r="AL76" s="1"/>
  <c r="W76"/>
  <c r="Y60"/>
  <c r="AO60"/>
  <c r="AO68"/>
  <c r="AB70"/>
  <c r="AE70" s="1"/>
  <c r="AH70" s="1"/>
  <c r="AK70" s="1"/>
  <c r="AN70" s="1"/>
  <c r="AB73"/>
  <c r="AE73" s="1"/>
  <c r="AH73" s="1"/>
  <c r="AK73" s="1"/>
  <c r="AN73" s="1"/>
  <c r="AB74"/>
  <c r="AE74" s="1"/>
  <c r="AH74" s="1"/>
  <c r="AK74" s="1"/>
  <c r="AN74" s="1"/>
  <c r="AA71"/>
  <c r="AD71" s="1"/>
  <c r="AG71" s="1"/>
  <c r="AJ71" s="1"/>
  <c r="AA72"/>
  <c r="AD72" s="1"/>
  <c r="AG72" s="1"/>
  <c r="AJ72" s="1"/>
  <c r="AM72" s="1"/>
  <c r="AA75"/>
  <c r="AD75" s="1"/>
  <c r="AG75" s="1"/>
  <c r="AJ75" s="1"/>
  <c r="AM75" s="1"/>
  <c r="Y70"/>
  <c r="Y71"/>
  <c r="AB71" s="1"/>
  <c r="AE71" s="1"/>
  <c r="AH71" s="1"/>
  <c r="AK71" s="1"/>
  <c r="AN71" s="1"/>
  <c r="Y72"/>
  <c r="AB72" s="1"/>
  <c r="AE72" s="1"/>
  <c r="AH72" s="1"/>
  <c r="AK72" s="1"/>
  <c r="Y73"/>
  <c r="Y74"/>
  <c r="Y75"/>
  <c r="AB75" s="1"/>
  <c r="AE75" s="1"/>
  <c r="AH75" s="1"/>
  <c r="AK75" s="1"/>
  <c r="AN75" s="1"/>
  <c r="AO75" s="1"/>
  <c r="X70"/>
  <c r="Z70" s="1"/>
  <c r="AC70" s="1"/>
  <c r="AF70" s="1"/>
  <c r="AI70" s="1"/>
  <c r="X71"/>
  <c r="Z71" s="1"/>
  <c r="AC71" s="1"/>
  <c r="AF71" s="1"/>
  <c r="AI71" s="1"/>
  <c r="AL71" s="1"/>
  <c r="X72"/>
  <c r="Z72" s="1"/>
  <c r="AC72" s="1"/>
  <c r="AF72" s="1"/>
  <c r="AI72" s="1"/>
  <c r="AL72" s="1"/>
  <c r="X73"/>
  <c r="Z73" s="1"/>
  <c r="AC73" s="1"/>
  <c r="AF73" s="1"/>
  <c r="AI73" s="1"/>
  <c r="AL73" s="1"/>
  <c r="AO73" s="1"/>
  <c r="X74"/>
  <c r="Z74" s="1"/>
  <c r="AC74" s="1"/>
  <c r="AF74" s="1"/>
  <c r="AI74" s="1"/>
  <c r="AL74" s="1"/>
  <c r="X75"/>
  <c r="Z75" s="1"/>
  <c r="AC75" s="1"/>
  <c r="AF75" s="1"/>
  <c r="AI75" s="1"/>
  <c r="AL75" s="1"/>
  <c r="W70"/>
  <c r="W71"/>
  <c r="W72"/>
  <c r="W73"/>
  <c r="W74"/>
  <c r="W75"/>
  <c r="U69"/>
  <c r="U70"/>
  <c r="U71"/>
  <c r="U72"/>
  <c r="U73"/>
  <c r="U74"/>
  <c r="U75"/>
  <c r="U76"/>
  <c r="U57"/>
  <c r="Y56"/>
  <c r="AB56" s="1"/>
  <c r="AE56" s="1"/>
  <c r="AH56" s="1"/>
  <c r="AK56" s="1"/>
  <c r="AN56" s="1"/>
  <c r="Y57"/>
  <c r="AB57" s="1"/>
  <c r="AE57" s="1"/>
  <c r="AH57" s="1"/>
  <c r="AK57" s="1"/>
  <c r="AN57" s="1"/>
  <c r="Y58"/>
  <c r="AB58" s="1"/>
  <c r="AE58" s="1"/>
  <c r="AH58" s="1"/>
  <c r="AK58" s="1"/>
  <c r="AN58" s="1"/>
  <c r="Y59"/>
  <c r="AB59" s="1"/>
  <c r="AE59" s="1"/>
  <c r="AH59" s="1"/>
  <c r="AK59" s="1"/>
  <c r="AN59" s="1"/>
  <c r="AB60"/>
  <c r="Y61"/>
  <c r="AB61" s="1"/>
  <c r="AE61" s="1"/>
  <c r="AH61" s="1"/>
  <c r="AK61" s="1"/>
  <c r="AN61" s="1"/>
  <c r="Y62"/>
  <c r="AB62" s="1"/>
  <c r="AE62" s="1"/>
  <c r="AH62" s="1"/>
  <c r="AK62" s="1"/>
  <c r="AN62" s="1"/>
  <c r="Y63"/>
  <c r="AB63" s="1"/>
  <c r="AE63" s="1"/>
  <c r="AH63" s="1"/>
  <c r="AK63" s="1"/>
  <c r="AN63" s="1"/>
  <c r="Y64"/>
  <c r="AB64" s="1"/>
  <c r="AE64" s="1"/>
  <c r="AH64" s="1"/>
  <c r="AK64" s="1"/>
  <c r="AN64" s="1"/>
  <c r="Y65"/>
  <c r="AB65" s="1"/>
  <c r="AE65" s="1"/>
  <c r="AH65" s="1"/>
  <c r="AK65" s="1"/>
  <c r="AN65" s="1"/>
  <c r="Y66"/>
  <c r="AB66" s="1"/>
  <c r="AE66" s="1"/>
  <c r="AH66" s="1"/>
  <c r="AK66" s="1"/>
  <c r="AN66" s="1"/>
  <c r="Y67"/>
  <c r="AB67" s="1"/>
  <c r="AE67" s="1"/>
  <c r="AH67" s="1"/>
  <c r="AK67" s="1"/>
  <c r="AN67" s="1"/>
  <c r="Y68"/>
  <c r="AB68" s="1"/>
  <c r="AE68" s="1"/>
  <c r="AH68" s="1"/>
  <c r="AK68" s="1"/>
  <c r="AN68" s="1"/>
  <c r="Y69"/>
  <c r="AB69" s="1"/>
  <c r="AE69" s="1"/>
  <c r="AH69" s="1"/>
  <c r="AK69" s="1"/>
  <c r="AN69" s="1"/>
  <c r="Y55"/>
  <c r="AB55" s="1"/>
  <c r="AE55" s="1"/>
  <c r="AH55" s="1"/>
  <c r="AK55" s="1"/>
  <c r="AN55" s="1"/>
  <c r="Y54"/>
  <c r="AA54" s="1"/>
  <c r="AA79" s="1"/>
  <c r="W55"/>
  <c r="W56"/>
  <c r="W57"/>
  <c r="W58"/>
  <c r="AO58" s="1"/>
  <c r="W59"/>
  <c r="W60"/>
  <c r="W61"/>
  <c r="W62"/>
  <c r="W63"/>
  <c r="W64"/>
  <c r="W65"/>
  <c r="W66"/>
  <c r="W67"/>
  <c r="W68"/>
  <c r="W69"/>
  <c r="X55"/>
  <c r="Z55" s="1"/>
  <c r="AC55" s="1"/>
  <c r="AF55" s="1"/>
  <c r="AI55" s="1"/>
  <c r="AL55" s="1"/>
  <c r="X56"/>
  <c r="AA56" s="1"/>
  <c r="AD56" s="1"/>
  <c r="AG56" s="1"/>
  <c r="AJ56" s="1"/>
  <c r="AM56" s="1"/>
  <c r="X57"/>
  <c r="AA57" s="1"/>
  <c r="AD57" s="1"/>
  <c r="AG57" s="1"/>
  <c r="AJ57" s="1"/>
  <c r="AM57" s="1"/>
  <c r="X58"/>
  <c r="AA58" s="1"/>
  <c r="AD58" s="1"/>
  <c r="AG58" s="1"/>
  <c r="AJ58" s="1"/>
  <c r="AM58" s="1"/>
  <c r="X59"/>
  <c r="Z59" s="1"/>
  <c r="AC59" s="1"/>
  <c r="AF59" s="1"/>
  <c r="AI59" s="1"/>
  <c r="AL59" s="1"/>
  <c r="X60"/>
  <c r="AA60" s="1"/>
  <c r="AD60" s="1"/>
  <c r="AG60" s="1"/>
  <c r="AJ60" s="1"/>
  <c r="AM60" s="1"/>
  <c r="X61"/>
  <c r="AA61" s="1"/>
  <c r="AD61" s="1"/>
  <c r="AG61" s="1"/>
  <c r="AJ61" s="1"/>
  <c r="AM61" s="1"/>
  <c r="X62"/>
  <c r="AA62" s="1"/>
  <c r="AD62" s="1"/>
  <c r="AG62" s="1"/>
  <c r="AJ62" s="1"/>
  <c r="AM62" s="1"/>
  <c r="X63"/>
  <c r="Z63" s="1"/>
  <c r="AC63" s="1"/>
  <c r="AF63" s="1"/>
  <c r="AI63" s="1"/>
  <c r="AL63" s="1"/>
  <c r="X64"/>
  <c r="AA64" s="1"/>
  <c r="AD64" s="1"/>
  <c r="AG64" s="1"/>
  <c r="AJ64" s="1"/>
  <c r="AM64" s="1"/>
  <c r="X65"/>
  <c r="AA65" s="1"/>
  <c r="AD65" s="1"/>
  <c r="AG65" s="1"/>
  <c r="AJ65" s="1"/>
  <c r="AM65" s="1"/>
  <c r="X66"/>
  <c r="AA66" s="1"/>
  <c r="AD66" s="1"/>
  <c r="AG66" s="1"/>
  <c r="AJ66" s="1"/>
  <c r="AM66" s="1"/>
  <c r="X67"/>
  <c r="Z67" s="1"/>
  <c r="AC67" s="1"/>
  <c r="AF67" s="1"/>
  <c r="AI67" s="1"/>
  <c r="AL67" s="1"/>
  <c r="X68"/>
  <c r="AA68" s="1"/>
  <c r="AD68" s="1"/>
  <c r="AG68" s="1"/>
  <c r="AJ68" s="1"/>
  <c r="AM68" s="1"/>
  <c r="X69"/>
  <c r="AA69" s="1"/>
  <c r="AD69" s="1"/>
  <c r="AG69" s="1"/>
  <c r="AJ69" s="1"/>
  <c r="AM69" s="1"/>
  <c r="X54"/>
  <c r="X79" s="1"/>
  <c r="W54"/>
  <c r="W79" s="1"/>
  <c r="R77"/>
  <c r="U68"/>
  <c r="U67"/>
  <c r="U66"/>
  <c r="U65"/>
  <c r="U64"/>
  <c r="U63"/>
  <c r="U62"/>
  <c r="U61"/>
  <c r="U60"/>
  <c r="U59"/>
  <c r="U58"/>
  <c r="U56"/>
  <c r="U55"/>
  <c r="U54"/>
  <c r="L7" i="4"/>
  <c r="L8"/>
  <c r="M8" s="1"/>
  <c r="L10"/>
  <c r="L11"/>
  <c r="L12"/>
  <c r="L13"/>
  <c r="L14"/>
  <c r="L15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D52" s="1"/>
  <c r="E52" s="1"/>
  <c r="F52" s="1"/>
  <c r="G52" s="1"/>
  <c r="H52" s="1"/>
  <c r="AE75"/>
  <c r="AB75"/>
  <c r="C75"/>
  <c r="AG75" s="1"/>
  <c r="C73"/>
  <c r="D73" s="1"/>
  <c r="E73" s="1"/>
  <c r="AB72"/>
  <c r="C72"/>
  <c r="D72" s="1"/>
  <c r="E72" s="1"/>
  <c r="F72" s="1"/>
  <c r="G72" s="1"/>
  <c r="H72" s="1"/>
  <c r="AU72" s="1"/>
  <c r="AV72" s="1"/>
  <c r="AB71"/>
  <c r="C71"/>
  <c r="D71" s="1"/>
  <c r="E71" s="1"/>
  <c r="F71" s="1"/>
  <c r="G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AB64"/>
  <c r="C64"/>
  <c r="D64" s="1"/>
  <c r="E64" s="1"/>
  <c r="AB63"/>
  <c r="C63"/>
  <c r="D63" s="1"/>
  <c r="E63" s="1"/>
  <c r="AB62"/>
  <c r="C62"/>
  <c r="D62" s="1"/>
  <c r="AK62" s="1"/>
  <c r="AV62" s="1"/>
  <c r="AB61"/>
  <c r="C61"/>
  <c r="D61" s="1"/>
  <c r="AB60"/>
  <c r="C60"/>
  <c r="D60" s="1"/>
  <c r="AI60" s="1"/>
  <c r="AV60" s="1"/>
  <c r="AB59"/>
  <c r="C59"/>
  <c r="AV59" s="1"/>
  <c r="AB58"/>
  <c r="C58"/>
  <c r="AG58" s="1"/>
  <c r="AV58" s="1"/>
  <c r="AB57"/>
  <c r="C57"/>
  <c r="AV57" s="1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G54" s="1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F58"/>
  <c r="AV58" s="1"/>
  <c r="AE57"/>
  <c r="AV57" s="1"/>
  <c r="AB57"/>
  <c r="AD56"/>
  <c r="AV56" s="1"/>
  <c r="AB56"/>
  <c r="AE55"/>
  <c r="AD55"/>
  <c r="AB55"/>
  <c r="AG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H74"/>
  <c r="AB72"/>
  <c r="AB71"/>
  <c r="AB70"/>
  <c r="AB69"/>
  <c r="AB68"/>
  <c r="AB67"/>
  <c r="AB66"/>
  <c r="AB65"/>
  <c r="AB64"/>
  <c r="AB63"/>
  <c r="AB62"/>
  <c r="AB61"/>
  <c r="AB60"/>
  <c r="AB59"/>
  <c r="AH59"/>
  <c r="AV59" s="1"/>
  <c r="AG58"/>
  <c r="AV58" s="1"/>
  <c r="AB58"/>
  <c r="AB57"/>
  <c r="AF57"/>
  <c r="AV57" s="1"/>
  <c r="AE56"/>
  <c r="AV56" s="1"/>
  <c r="AB56"/>
  <c r="AD55"/>
  <c r="AV55" s="1"/>
  <c r="AB55"/>
  <c r="AE54"/>
  <c r="AD54"/>
  <c r="AB54"/>
  <c r="AG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D76" s="1"/>
  <c r="AB50"/>
  <c r="C50"/>
  <c r="AG50" s="1"/>
  <c r="D53" i="6"/>
  <c r="E53" s="1"/>
  <c r="F53" s="1"/>
  <c r="G53" s="1"/>
  <c r="H53" s="1"/>
  <c r="C52"/>
  <c r="D52" s="1"/>
  <c r="E52" s="1"/>
  <c r="F52" s="1"/>
  <c r="G52" s="1"/>
  <c r="H52" s="1"/>
  <c r="C53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C74"/>
  <c r="D74" s="1"/>
  <c r="E74" s="1"/>
  <c r="F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B58"/>
  <c r="AB57"/>
  <c r="AE56"/>
  <c r="AV56" s="1"/>
  <c r="AB56"/>
  <c r="AD55"/>
  <c r="AV55" s="1"/>
  <c r="AB55"/>
  <c r="AG54"/>
  <c r="AE54"/>
  <c r="AD54"/>
  <c r="AB54"/>
  <c r="AG53"/>
  <c r="AB53"/>
  <c r="AE52"/>
  <c r="AB52"/>
  <c r="AG52"/>
  <c r="AD51"/>
  <c r="AE51" s="1"/>
  <c r="AB51"/>
  <c r="AG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Q46" s="1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Q45" s="1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S26" s="1"/>
  <c r="Q26"/>
  <c r="O26"/>
  <c r="L9" i="3"/>
  <c r="M9" s="1"/>
  <c r="L10"/>
  <c r="M10" s="1"/>
  <c r="N10" s="1"/>
  <c r="O10" s="1"/>
  <c r="P10" s="1"/>
  <c r="Q10" s="1"/>
  <c r="O26" i="6"/>
  <c r="Q26"/>
  <c r="R26"/>
  <c r="S26" s="1"/>
  <c r="O27"/>
  <c r="Q27"/>
  <c r="R27"/>
  <c r="T27" s="1"/>
  <c r="O28"/>
  <c r="Q28"/>
  <c r="R28"/>
  <c r="S28" s="1"/>
  <c r="O29"/>
  <c r="Q29"/>
  <c r="R29"/>
  <c r="S29" s="1"/>
  <c r="T29" s="1"/>
  <c r="O30"/>
  <c r="AC30"/>
  <c r="R30"/>
  <c r="T30" s="1"/>
  <c r="O31"/>
  <c r="R31"/>
  <c r="S31" s="1"/>
  <c r="O32"/>
  <c r="R32"/>
  <c r="S32" s="1"/>
  <c r="O33"/>
  <c r="R33"/>
  <c r="S33" s="1"/>
  <c r="O34"/>
  <c r="R34"/>
  <c r="S34" s="1"/>
  <c r="O35"/>
  <c r="R35"/>
  <c r="S35" s="1"/>
  <c r="O36"/>
  <c r="R36"/>
  <c r="S36" s="1"/>
  <c r="O37"/>
  <c r="R37"/>
  <c r="S37" s="1"/>
  <c r="O38"/>
  <c r="R38"/>
  <c r="S38" s="1"/>
  <c r="O39"/>
  <c r="R39"/>
  <c r="S39" s="1"/>
  <c r="O40"/>
  <c r="R40"/>
  <c r="S40" s="1"/>
  <c r="O41"/>
  <c r="R41"/>
  <c r="S41" s="1"/>
  <c r="O43"/>
  <c r="Q43"/>
  <c r="Q46" s="1"/>
  <c r="R43"/>
  <c r="S43" s="1"/>
  <c r="U44" i="3"/>
  <c r="U42"/>
  <c r="U41"/>
  <c r="U40"/>
  <c r="U39"/>
  <c r="U38"/>
  <c r="U37"/>
  <c r="U36"/>
  <c r="U35"/>
  <c r="U34"/>
  <c r="U33"/>
  <c r="U32"/>
  <c r="AI31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J75" s="1"/>
  <c r="L75" s="1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R108" s="1"/>
  <c r="Q88"/>
  <c r="O88"/>
  <c r="L17"/>
  <c r="J17"/>
  <c r="L16"/>
  <c r="M16" s="1"/>
  <c r="J16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L20" s="1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M10"/>
  <c r="N10" s="1"/>
  <c r="O10" s="1"/>
  <c r="P10" s="1"/>
  <c r="Q10" s="1"/>
  <c r="L10"/>
  <c r="R10" s="1"/>
  <c r="J10"/>
  <c r="L9"/>
  <c r="M9" s="1"/>
  <c r="J9"/>
  <c r="L8"/>
  <c r="M8" s="1"/>
  <c r="N8" s="1"/>
  <c r="O8" s="1"/>
  <c r="J8"/>
  <c r="L7"/>
  <c r="M7" s="1"/>
  <c r="J7"/>
  <c r="M6"/>
  <c r="N6" s="1"/>
  <c r="L6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6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N9" s="1"/>
  <c r="O9" s="1"/>
  <c r="P9" s="1"/>
  <c r="Q9" s="1"/>
  <c r="J9"/>
  <c r="L8"/>
  <c r="M8" s="1"/>
  <c r="N8" s="1"/>
  <c r="O8" s="1"/>
  <c r="J8"/>
  <c r="L7"/>
  <c r="M7" s="1"/>
  <c r="N7" s="1"/>
  <c r="O7" s="1"/>
  <c r="P7" s="1"/>
  <c r="Q7" s="1"/>
  <c r="J7"/>
  <c r="L6"/>
  <c r="M6" s="1"/>
  <c r="N6" s="1"/>
  <c r="O6" s="1"/>
  <c r="J6"/>
  <c r="M17" i="4"/>
  <c r="J17"/>
  <c r="M16"/>
  <c r="J16"/>
  <c r="M15"/>
  <c r="N15" s="1"/>
  <c r="O15" s="1"/>
  <c r="P15" s="1"/>
  <c r="Q15" s="1"/>
  <c r="J15"/>
  <c r="M14"/>
  <c r="N14" s="1"/>
  <c r="O14" s="1"/>
  <c r="P14" s="1"/>
  <c r="J14"/>
  <c r="M13"/>
  <c r="N13" s="1"/>
  <c r="O13" s="1"/>
  <c r="J13"/>
  <c r="M12"/>
  <c r="N12" s="1"/>
  <c r="R12" s="1"/>
  <c r="J12"/>
  <c r="M11"/>
  <c r="J11"/>
  <c r="M10"/>
  <c r="N10" s="1"/>
  <c r="O10" s="1"/>
  <c r="P10" s="1"/>
  <c r="Q10" s="1"/>
  <c r="J10"/>
  <c r="J9"/>
  <c r="J8"/>
  <c r="M7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M17" s="1"/>
  <c r="N17" s="1"/>
  <c r="O17" s="1"/>
  <c r="P17" s="1"/>
  <c r="Q17" s="1"/>
  <c r="J17"/>
  <c r="L16"/>
  <c r="M16" s="1"/>
  <c r="J16"/>
  <c r="L15"/>
  <c r="M15" s="1"/>
  <c r="N15" s="1"/>
  <c r="O15" s="1"/>
  <c r="P15" s="1"/>
  <c r="Q15" s="1"/>
  <c r="J15"/>
  <c r="L14"/>
  <c r="M14" s="1"/>
  <c r="N14" s="1"/>
  <c r="O14" s="1"/>
  <c r="P14" s="1"/>
  <c r="P20" s="1"/>
  <c r="J14"/>
  <c r="L13"/>
  <c r="M13" s="1"/>
  <c r="N13" s="1"/>
  <c r="O13" s="1"/>
  <c r="J13"/>
  <c r="L12"/>
  <c r="M12" s="1"/>
  <c r="N12" s="1"/>
  <c r="N20" s="1"/>
  <c r="J12"/>
  <c r="L11"/>
  <c r="M11" s="1"/>
  <c r="R11" s="1"/>
  <c r="J11"/>
  <c r="L10"/>
  <c r="R10" s="1"/>
  <c r="J10"/>
  <c r="L9"/>
  <c r="M9" s="1"/>
  <c r="M20" s="1"/>
  <c r="J9"/>
  <c r="L8"/>
  <c r="M8" s="1"/>
  <c r="N8" s="1"/>
  <c r="O8" s="1"/>
  <c r="J8"/>
  <c r="L7"/>
  <c r="M7" s="1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Q108" i="13" l="1"/>
  <c r="T16" i="1"/>
  <c r="V16" s="1"/>
  <c r="R14"/>
  <c r="M9" i="4"/>
  <c r="R15" i="2"/>
  <c r="Q20"/>
  <c r="L20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L70" i="7"/>
  <c r="AO70"/>
  <c r="AO72"/>
  <c r="AN72"/>
  <c r="AO76"/>
  <c r="AO71"/>
  <c r="AM71"/>
  <c r="H41" i="3"/>
  <c r="AG41"/>
  <c r="J18" i="13"/>
  <c r="J20" s="1"/>
  <c r="S48"/>
  <c r="S44" i="2"/>
  <c r="AG155" i="13"/>
  <c r="AG56" i="3"/>
  <c r="AG58"/>
  <c r="AK53" i="6"/>
  <c r="AF57"/>
  <c r="AV57" s="1"/>
  <c r="D73" i="8"/>
  <c r="AJ73" s="1"/>
  <c r="AF73"/>
  <c r="AG53" i="9"/>
  <c r="AG56" i="2"/>
  <c r="AG61"/>
  <c r="AV61" s="1"/>
  <c r="Y102" i="1"/>
  <c r="Y119" i="13"/>
  <c r="Z127"/>
  <c r="AA73" i="7"/>
  <c r="AD73" s="1"/>
  <c r="AG73" s="1"/>
  <c r="AJ73" s="1"/>
  <c r="AM73" s="1"/>
  <c r="AO69"/>
  <c r="AO65"/>
  <c r="Y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H59" i="6"/>
  <c r="AV59" s="1"/>
  <c r="AE78" i="9"/>
  <c r="Z131" i="13"/>
  <c r="AA74" i="7"/>
  <c r="AD74" s="1"/>
  <c r="AG74" s="1"/>
  <c r="AJ74" s="1"/>
  <c r="AM74" s="1"/>
  <c r="AO74" s="1"/>
  <c r="AA70"/>
  <c r="AD70" s="1"/>
  <c r="AG70" s="1"/>
  <c r="AJ70" s="1"/>
  <c r="AM70" s="1"/>
  <c r="AO66"/>
  <c r="AO62"/>
  <c r="Y27" i="3"/>
  <c r="Z28"/>
  <c r="AB36"/>
  <c r="AA44"/>
  <c r="AC44"/>
  <c r="AE44"/>
  <c r="AF44"/>
  <c r="AG27"/>
  <c r="AG47" s="1"/>
  <c r="AF30"/>
  <c r="Z30"/>
  <c r="AE30"/>
  <c r="AG62"/>
  <c r="AV62" s="1"/>
  <c r="AE50" i="8"/>
  <c r="AE76" s="1"/>
  <c r="L18" i="1"/>
  <c r="AO67" i="7"/>
  <c r="AO63"/>
  <c r="AH47" i="3"/>
  <c r="Z34"/>
  <c r="AC37"/>
  <c r="AD44"/>
  <c r="AE27"/>
  <c r="AI27" s="1"/>
  <c r="AF27"/>
  <c r="AF47" s="1"/>
  <c r="AG30"/>
  <c r="AB30"/>
  <c r="AA30"/>
  <c r="AA47" s="1"/>
  <c r="AO59" i="7"/>
  <c r="AE39" i="3"/>
  <c r="AC30"/>
  <c r="AC47" s="1"/>
  <c r="X30"/>
  <c r="X47" s="1"/>
  <c r="D87"/>
  <c r="AK87" s="1"/>
  <c r="AD29"/>
  <c r="Z29"/>
  <c r="Z47" s="1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Z69" i="7"/>
  <c r="AC69" s="1"/>
  <c r="AF69" s="1"/>
  <c r="AI69" s="1"/>
  <c r="AL69" s="1"/>
  <c r="Z65"/>
  <c r="AC65" s="1"/>
  <c r="AF65" s="1"/>
  <c r="AI65" s="1"/>
  <c r="AL65" s="1"/>
  <c r="Z61"/>
  <c r="Z57"/>
  <c r="AC57" s="1"/>
  <c r="AF57" s="1"/>
  <c r="AI57" s="1"/>
  <c r="AL57" s="1"/>
  <c r="AO57" s="1"/>
  <c r="AA67"/>
  <c r="AD67" s="1"/>
  <c r="AG67" s="1"/>
  <c r="AJ67" s="1"/>
  <c r="AM67" s="1"/>
  <c r="AA63"/>
  <c r="AD63" s="1"/>
  <c r="AG63" s="1"/>
  <c r="AJ63" s="1"/>
  <c r="AM63" s="1"/>
  <c r="AA59"/>
  <c r="AD59" s="1"/>
  <c r="AG59" s="1"/>
  <c r="AJ59" s="1"/>
  <c r="AM59" s="1"/>
  <c r="Z54"/>
  <c r="Z79" s="1"/>
  <c r="AA55"/>
  <c r="AD55" s="1"/>
  <c r="AG55" s="1"/>
  <c r="AJ55" s="1"/>
  <c r="AM55" s="1"/>
  <c r="AC54"/>
  <c r="AC79" s="1"/>
  <c r="AD54"/>
  <c r="AB54"/>
  <c r="AB79" s="1"/>
  <c r="Z68"/>
  <c r="AC68" s="1"/>
  <c r="AF68" s="1"/>
  <c r="AI68" s="1"/>
  <c r="AL68" s="1"/>
  <c r="Z66"/>
  <c r="AC66" s="1"/>
  <c r="AF66" s="1"/>
  <c r="AI66" s="1"/>
  <c r="AL66" s="1"/>
  <c r="Z64"/>
  <c r="AC64" s="1"/>
  <c r="Z62"/>
  <c r="AC62" s="1"/>
  <c r="AF62" s="1"/>
  <c r="AI62" s="1"/>
  <c r="AL62" s="1"/>
  <c r="Z60"/>
  <c r="AC60" s="1"/>
  <c r="AF60" s="1"/>
  <c r="AI60" s="1"/>
  <c r="AL60" s="1"/>
  <c r="Z58"/>
  <c r="AC58" s="1"/>
  <c r="AF58" s="1"/>
  <c r="AI58" s="1"/>
  <c r="AL58" s="1"/>
  <c r="Z56"/>
  <c r="AE60"/>
  <c r="AH60" s="1"/>
  <c r="AK60" s="1"/>
  <c r="AN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J61"/>
  <c r="AV61" s="1"/>
  <c r="U75"/>
  <c r="W75" s="1"/>
  <c r="AG58"/>
  <c r="AV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N9" i="2"/>
  <c r="O9" s="1"/>
  <c r="P9" s="1"/>
  <c r="Q9" s="1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R74"/>
  <c r="AS74"/>
  <c r="AT74"/>
  <c r="E54"/>
  <c r="F54" s="1"/>
  <c r="G54" s="1"/>
  <c r="H54" s="1"/>
  <c r="AK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E77" i="6"/>
  <c r="AH73" i="8"/>
  <c r="AI152" i="13"/>
  <c r="AM152"/>
  <c r="AQ152"/>
  <c r="Y117"/>
  <c r="Y118"/>
  <c r="Z137"/>
  <c r="Z133"/>
  <c r="Z129"/>
  <c r="Z125"/>
  <c r="Z121"/>
  <c r="AG55" i="3"/>
  <c r="AO55"/>
  <c r="AH108"/>
  <c r="AD77" i="6"/>
  <c r="AF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G74" i="6"/>
  <c r="AH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5"/>
  <c r="AG52"/>
  <c r="AG78" s="1"/>
  <c r="U76"/>
  <c r="W76" s="1"/>
  <c r="D58"/>
  <c r="E58" s="1"/>
  <c r="F58" s="1"/>
  <c r="G58" s="1"/>
  <c r="H58" s="1"/>
  <c r="AJ51"/>
  <c r="AH51"/>
  <c r="AH78" s="1"/>
  <c r="AI52"/>
  <c r="AF51"/>
  <c r="AF78" s="1"/>
  <c r="E61"/>
  <c r="F61" s="1"/>
  <c r="G61" s="1"/>
  <c r="H61" s="1"/>
  <c r="AV61"/>
  <c r="AM64"/>
  <c r="AV64" s="1"/>
  <c r="F64"/>
  <c r="G64" s="1"/>
  <c r="H64" s="1"/>
  <c r="AV65"/>
  <c r="F65"/>
  <c r="G65" s="1"/>
  <c r="H65" s="1"/>
  <c r="AQ68"/>
  <c r="AV68" s="1"/>
  <c r="G68"/>
  <c r="H68" s="1"/>
  <c r="AV69"/>
  <c r="H69"/>
  <c r="AV63"/>
  <c r="F63"/>
  <c r="G63" s="1"/>
  <c r="H63" s="1"/>
  <c r="AO66"/>
  <c r="AV66" s="1"/>
  <c r="G66"/>
  <c r="H66" s="1"/>
  <c r="G67"/>
  <c r="H67" s="1"/>
  <c r="AV67"/>
  <c r="AS70"/>
  <c r="AV70" s="1"/>
  <c r="H70"/>
  <c r="AV71"/>
  <c r="H71"/>
  <c r="AE51"/>
  <c r="AE78" s="1"/>
  <c r="AK51"/>
  <c r="AK52"/>
  <c r="D53"/>
  <c r="D54"/>
  <c r="D57"/>
  <c r="E57" s="1"/>
  <c r="F57" s="1"/>
  <c r="G57" s="1"/>
  <c r="H57" s="1"/>
  <c r="D59"/>
  <c r="E59" s="1"/>
  <c r="F59" s="1"/>
  <c r="G59" s="1"/>
  <c r="H59" s="1"/>
  <c r="E60"/>
  <c r="F60" s="1"/>
  <c r="G60" s="1"/>
  <c r="H60" s="1"/>
  <c r="E62"/>
  <c r="F62" s="1"/>
  <c r="G62" s="1"/>
  <c r="H62" s="1"/>
  <c r="E75"/>
  <c r="AI75"/>
  <c r="AK75"/>
  <c r="AD78"/>
  <c r="AF52" i="9"/>
  <c r="AK52"/>
  <c r="AH52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H78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G77" i="6"/>
  <c r="AJ74"/>
  <c r="AK62"/>
  <c r="AV62" s="1"/>
  <c r="AN65"/>
  <c r="AV65" s="1"/>
  <c r="AO66"/>
  <c r="AV66" s="1"/>
  <c r="AR69"/>
  <c r="AV69" s="1"/>
  <c r="AS70"/>
  <c r="AV70" s="1"/>
  <c r="AI60"/>
  <c r="AV60" s="1"/>
  <c r="AL63"/>
  <c r="AV63" s="1"/>
  <c r="AM64"/>
  <c r="AV64" s="1"/>
  <c r="AP67"/>
  <c r="AV67" s="1"/>
  <c r="AQ68"/>
  <c r="AV68" s="1"/>
  <c r="AT71"/>
  <c r="AV71" s="1"/>
  <c r="AF51"/>
  <c r="AF77" s="1"/>
  <c r="AH51"/>
  <c r="AH77" s="1"/>
  <c r="AI54"/>
  <c r="AI74"/>
  <c r="AK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T43" i="6"/>
  <c r="U43" s="1"/>
  <c r="T31"/>
  <c r="U31" s="1"/>
  <c r="R46"/>
  <c r="T26"/>
  <c r="V26" s="1"/>
  <c r="X26" s="1"/>
  <c r="V27"/>
  <c r="W27" s="1"/>
  <c r="X27" s="1"/>
  <c r="Y27" s="1"/>
  <c r="Z27" s="1"/>
  <c r="U27"/>
  <c r="T28"/>
  <c r="T34"/>
  <c r="U34" s="1"/>
  <c r="AC34" s="1"/>
  <c r="S27"/>
  <c r="V30"/>
  <c r="W30" s="1"/>
  <c r="X30" s="1"/>
  <c r="Y30" s="1"/>
  <c r="Z30" s="1"/>
  <c r="AA30" s="1"/>
  <c r="AB30" s="1"/>
  <c r="U30"/>
  <c r="T33"/>
  <c r="U33" s="1"/>
  <c r="S30"/>
  <c r="M10"/>
  <c r="N10" s="1"/>
  <c r="O10" s="1"/>
  <c r="P10" s="1"/>
  <c r="Q10" s="1"/>
  <c r="Q46" i="9"/>
  <c r="T41" i="6"/>
  <c r="U41" s="1"/>
  <c r="T40"/>
  <c r="U40" s="1"/>
  <c r="T39"/>
  <c r="U39" s="1"/>
  <c r="T38"/>
  <c r="U38" s="1"/>
  <c r="T37"/>
  <c r="U37" s="1"/>
  <c r="T36"/>
  <c r="U36" s="1"/>
  <c r="T35"/>
  <c r="U35" s="1"/>
  <c r="T32"/>
  <c r="S46"/>
  <c r="AC32"/>
  <c r="AC31"/>
  <c r="O44"/>
  <c r="O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AC27" s="1"/>
  <c r="U27"/>
  <c r="V29"/>
  <c r="W29"/>
  <c r="X29" s="1"/>
  <c r="Y29" s="1"/>
  <c r="Z29" s="1"/>
  <c r="U29"/>
  <c r="V31"/>
  <c r="U31"/>
  <c r="V33"/>
  <c r="AC33"/>
  <c r="U33"/>
  <c r="V35"/>
  <c r="U35"/>
  <c r="V37"/>
  <c r="U37"/>
  <c r="V39"/>
  <c r="U39"/>
  <c r="V41"/>
  <c r="U41"/>
  <c r="S26"/>
  <c r="S27"/>
  <c r="S28"/>
  <c r="S30"/>
  <c r="S31"/>
  <c r="AC31"/>
  <c r="S32"/>
  <c r="AC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N9" i="3"/>
  <c r="O9" s="1"/>
  <c r="U29" i="6"/>
  <c r="W29"/>
  <c r="V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V34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Q7" s="1"/>
  <c r="R8"/>
  <c r="P8"/>
  <c r="Q8" s="1"/>
  <c r="R11"/>
  <c r="N11"/>
  <c r="O11" s="1"/>
  <c r="P11" s="1"/>
  <c r="Q11" s="1"/>
  <c r="R12"/>
  <c r="O12"/>
  <c r="P12" s="1"/>
  <c r="Q12" s="1"/>
  <c r="R13"/>
  <c r="P13"/>
  <c r="Q13" s="1"/>
  <c r="R14"/>
  <c r="Q14"/>
  <c r="N16"/>
  <c r="O16" s="1"/>
  <c r="P16" s="1"/>
  <c r="Q16" s="1"/>
  <c r="M6"/>
  <c r="M9"/>
  <c r="N9" s="1"/>
  <c r="O9" s="1"/>
  <c r="P9" s="1"/>
  <c r="Q9" s="1"/>
  <c r="M10"/>
  <c r="N10" s="1"/>
  <c r="O10" s="1"/>
  <c r="P10" s="1"/>
  <c r="Q10" s="1"/>
  <c r="M17"/>
  <c r="N17" s="1"/>
  <c r="O17" s="1"/>
  <c r="P17" s="1"/>
  <c r="Q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R7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R16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L20" i="6"/>
  <c r="J18"/>
  <c r="J20" s="1"/>
  <c r="Q14"/>
  <c r="R14"/>
  <c r="N17"/>
  <c r="O17" s="1"/>
  <c r="P17" s="1"/>
  <c r="Q17" s="1"/>
  <c r="R7"/>
  <c r="R9"/>
  <c r="R12"/>
  <c r="O12"/>
  <c r="P12" s="1"/>
  <c r="Q12" s="1"/>
  <c r="R13"/>
  <c r="P13"/>
  <c r="Q13" s="1"/>
  <c r="N16"/>
  <c r="O16" s="1"/>
  <c r="P16" s="1"/>
  <c r="Q16" s="1"/>
  <c r="P6"/>
  <c r="R8"/>
  <c r="P8"/>
  <c r="Q8" s="1"/>
  <c r="M20"/>
  <c r="N11"/>
  <c r="O11" s="1"/>
  <c r="P11" s="1"/>
  <c r="Q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P16" s="1"/>
  <c r="Q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R18" s="1"/>
  <c r="R19" s="1"/>
  <c r="O12"/>
  <c r="P12" s="1"/>
  <c r="Q12" s="1"/>
  <c r="N7"/>
  <c r="O7" s="1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S108" i="13" l="1"/>
  <c r="T108"/>
  <c r="AE136"/>
  <c r="AG136" s="1"/>
  <c r="AH136" s="1"/>
  <c r="AI136" s="1"/>
  <c r="AJ136" s="1"/>
  <c r="M20"/>
  <c r="Q44" i="6"/>
  <c r="N9" i="4"/>
  <c r="M20"/>
  <c r="T8" i="2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G205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O55" i="7"/>
  <c r="AC56"/>
  <c r="AF56" s="1"/>
  <c r="AI56" s="1"/>
  <c r="AL56" s="1"/>
  <c r="AO56"/>
  <c r="AF64"/>
  <c r="AI64" s="1"/>
  <c r="AL64" s="1"/>
  <c r="AO64"/>
  <c r="AE54"/>
  <c r="AE79" s="1"/>
  <c r="AD79"/>
  <c r="AC61"/>
  <c r="AF61" s="1"/>
  <c r="AI61" s="1"/>
  <c r="AL61" s="1"/>
  <c r="AO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F54" i="7"/>
  <c r="AF79" s="1"/>
  <c r="AG54"/>
  <c r="AG79" s="1"/>
  <c r="Q77"/>
  <c r="S77" s="1"/>
  <c r="AF81" i="3"/>
  <c r="P7" i="2"/>
  <c r="Q7" s="1"/>
  <c r="O20"/>
  <c r="T13" s="1"/>
  <c r="U26" i="6"/>
  <c r="U46" s="1"/>
  <c r="R17" i="3"/>
  <c r="W29" i="9"/>
  <c r="X29"/>
  <c r="T47" i="2"/>
  <c r="N20" i="3"/>
  <c r="R16" i="10"/>
  <c r="O46" i="7"/>
  <c r="O46" i="9"/>
  <c r="R7" i="3"/>
  <c r="AO126" i="13"/>
  <c r="AJ78" i="4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K136"/>
  <c r="AL136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AI89" s="1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F75"/>
  <c r="AM75"/>
  <c r="AK53"/>
  <c r="E53"/>
  <c r="AM52"/>
  <c r="AN51"/>
  <c r="AN78" s="1"/>
  <c r="AI54"/>
  <c r="AI78" s="1"/>
  <c r="E54"/>
  <c r="AK54"/>
  <c r="AJ52" i="9"/>
  <c r="AJ75"/>
  <c r="AK75"/>
  <c r="AI75"/>
  <c r="AK54"/>
  <c r="AK55"/>
  <c r="AI55"/>
  <c r="AI78" s="1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O53" i="6"/>
  <c r="AL74"/>
  <c r="AM74"/>
  <c r="AM54"/>
  <c r="AK52"/>
  <c r="AI52"/>
  <c r="AK51"/>
  <c r="AI51"/>
  <c r="AJ51"/>
  <c r="AJ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M112"/>
  <c r="AQ115"/>
  <c r="F135"/>
  <c r="AL135"/>
  <c r="AM135"/>
  <c r="AN139"/>
  <c r="AJ139"/>
  <c r="S73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T46" i="6"/>
  <c r="V43"/>
  <c r="W43" s="1"/>
  <c r="V36"/>
  <c r="V34"/>
  <c r="W26"/>
  <c r="V31"/>
  <c r="W31" s="1"/>
  <c r="V37"/>
  <c r="AC33"/>
  <c r="V33"/>
  <c r="X33" s="1"/>
  <c r="V39"/>
  <c r="X39" s="1"/>
  <c r="V35"/>
  <c r="AC35" s="1"/>
  <c r="V41"/>
  <c r="X41" s="1"/>
  <c r="V40"/>
  <c r="X40" s="1"/>
  <c r="U28"/>
  <c r="V28"/>
  <c r="X43"/>
  <c r="V38"/>
  <c r="X38" s="1"/>
  <c r="Y26"/>
  <c r="Z26"/>
  <c r="AA26" s="1"/>
  <c r="AB26" s="1"/>
  <c r="X31"/>
  <c r="O45" i="8"/>
  <c r="W37" i="6"/>
  <c r="X37"/>
  <c r="W39"/>
  <c r="W41"/>
  <c r="W34"/>
  <c r="X34"/>
  <c r="W36"/>
  <c r="AC36" s="1"/>
  <c r="X36"/>
  <c r="W38"/>
  <c r="W40"/>
  <c r="W33"/>
  <c r="U32"/>
  <c r="V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X41" i="7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AB29"/>
  <c r="AA29"/>
  <c r="X43"/>
  <c r="W43"/>
  <c r="X40"/>
  <c r="W40"/>
  <c r="X38"/>
  <c r="W38"/>
  <c r="X36"/>
  <c r="W36"/>
  <c r="AC36" s="1"/>
  <c r="X34"/>
  <c r="W34"/>
  <c r="X32"/>
  <c r="W32"/>
  <c r="U26" i="4"/>
  <c r="V26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A27" i="6"/>
  <c r="AB27" s="1"/>
  <c r="X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V108" s="1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R16" i="6"/>
  <c r="Q6"/>
  <c r="Q20" s="1"/>
  <c r="P20"/>
  <c r="N20"/>
  <c r="O20"/>
  <c r="R17"/>
  <c r="P7" i="4"/>
  <c r="Q7" s="1"/>
  <c r="R16" i="3"/>
  <c r="P6"/>
  <c r="P20" s="1"/>
  <c r="R16" i="2"/>
  <c r="R31" i="1"/>
  <c r="Q41"/>
  <c r="R41" s="1"/>
  <c r="R40"/>
  <c r="N30"/>
  <c r="N44" s="1"/>
  <c r="J16"/>
  <c r="G189" i="13" l="1"/>
  <c r="N236"/>
  <c r="S224"/>
  <c r="K238"/>
  <c r="U232"/>
  <c r="AE89"/>
  <c r="AE33"/>
  <c r="AO115" i="1"/>
  <c r="N20" i="4"/>
  <c r="T9" s="1"/>
  <c r="O9"/>
  <c r="R20" i="2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V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W35" i="6"/>
  <c r="AJ78" i="9"/>
  <c r="AV55" i="3"/>
  <c r="AJ54" i="7"/>
  <c r="AJ79" s="1"/>
  <c r="AH54"/>
  <c r="AH79" s="1"/>
  <c r="AI54"/>
  <c r="AI79" s="1"/>
  <c r="AC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78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L78" i="4"/>
  <c r="AM51"/>
  <c r="AM78" s="1"/>
  <c r="AQ52"/>
  <c r="AO52"/>
  <c r="AO53"/>
  <c r="F53"/>
  <c r="G53" s="1"/>
  <c r="AM54"/>
  <c r="F54"/>
  <c r="AP51"/>
  <c r="AQ51"/>
  <c r="AO51"/>
  <c r="AS75"/>
  <c r="AQ75"/>
  <c r="AO75"/>
  <c r="G75"/>
  <c r="H75" s="1"/>
  <c r="AU75" s="1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K77" i="6"/>
  <c r="AI77"/>
  <c r="AO54"/>
  <c r="AQ54"/>
  <c r="AP74"/>
  <c r="AQ74"/>
  <c r="AO74"/>
  <c r="AS53"/>
  <c r="AV53" s="1"/>
  <c r="AM51"/>
  <c r="AN51"/>
  <c r="AN77" s="1"/>
  <c r="AL51"/>
  <c r="AL77" s="1"/>
  <c r="AM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X35" i="6"/>
  <c r="Z35" s="1"/>
  <c r="V46"/>
  <c r="W46"/>
  <c r="W28"/>
  <c r="X28"/>
  <c r="Y31"/>
  <c r="Z31"/>
  <c r="AC26"/>
  <c r="Y43"/>
  <c r="Z43"/>
  <c r="Y40"/>
  <c r="Z40"/>
  <c r="Y38"/>
  <c r="AC38" s="1"/>
  <c r="Z38"/>
  <c r="Y36"/>
  <c r="Z36"/>
  <c r="Y34"/>
  <c r="Z34"/>
  <c r="Y41"/>
  <c r="Z41"/>
  <c r="Y39"/>
  <c r="Z39"/>
  <c r="Y37"/>
  <c r="Z37"/>
  <c r="AC37"/>
  <c r="Y35"/>
  <c r="Y33"/>
  <c r="Z33"/>
  <c r="W32"/>
  <c r="X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Z35" i="7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AC27" i="6"/>
  <c r="Y29"/>
  <c r="X46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R20" i="6"/>
  <c r="R6"/>
  <c r="R18" s="1"/>
  <c r="R19" s="1"/>
  <c r="Q6" i="3"/>
  <c r="R6" s="1"/>
  <c r="R18" s="1"/>
  <c r="O30" i="1"/>
  <c r="O44" s="1"/>
  <c r="P9" i="4" l="1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M54" i="7"/>
  <c r="AM79" s="1"/>
  <c r="AL54"/>
  <c r="AL79" s="1"/>
  <c r="AK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18" s="1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G93"/>
  <c r="AE94"/>
  <c r="G94"/>
  <c r="G95"/>
  <c r="G92"/>
  <c r="G89"/>
  <c r="G90"/>
  <c r="AO139"/>
  <c r="AQ139"/>
  <c r="AS150"/>
  <c r="AT150"/>
  <c r="AR150"/>
  <c r="AV115"/>
  <c r="AV77" i="2"/>
  <c r="AQ57"/>
  <c r="AO57"/>
  <c r="AO80" s="1"/>
  <c r="AS56"/>
  <c r="AV56" s="1"/>
  <c r="AU55"/>
  <c r="AS55"/>
  <c r="AQ80"/>
  <c r="AV75" i="4"/>
  <c r="AT51"/>
  <c r="AT78" s="1"/>
  <c r="AR51"/>
  <c r="AR78" s="1"/>
  <c r="AU51"/>
  <c r="AS51"/>
  <c r="AQ54"/>
  <c r="G54"/>
  <c r="AO54"/>
  <c r="AS53"/>
  <c r="AV53" s="1"/>
  <c r="H53"/>
  <c r="AU52"/>
  <c r="AS52"/>
  <c r="AQ78"/>
  <c r="AO78"/>
  <c r="AP78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S52"/>
  <c r="AU52"/>
  <c r="AV52" s="1"/>
  <c r="AT74"/>
  <c r="AR74"/>
  <c r="AP74"/>
  <c r="AS74"/>
  <c r="AQ74"/>
  <c r="AO74"/>
  <c r="AO77" s="1"/>
  <c r="AU74"/>
  <c r="AS53"/>
  <c r="AV53" s="1"/>
  <c r="AP77"/>
  <c r="AS51"/>
  <c r="AT51"/>
  <c r="AT77" s="1"/>
  <c r="AR51"/>
  <c r="AU51"/>
  <c r="AQ77"/>
  <c r="AO51" i="8"/>
  <c r="G51"/>
  <c r="AQ51"/>
  <c r="AQ50"/>
  <c r="AO50"/>
  <c r="AO76" s="1"/>
  <c r="G50"/>
  <c r="AP50"/>
  <c r="AP76" s="1"/>
  <c r="AS53"/>
  <c r="H53"/>
  <c r="AU53" s="1"/>
  <c r="AM76"/>
  <c r="AU74" i="6"/>
  <c r="AS54"/>
  <c r="AU54"/>
  <c r="AO52"/>
  <c r="AQ52"/>
  <c r="AQ51"/>
  <c r="AO51"/>
  <c r="AP51"/>
  <c r="AP77" s="1"/>
  <c r="AM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I94"/>
  <c r="AC102"/>
  <c r="AI93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Y28" i="6"/>
  <c r="Z28"/>
  <c r="AA28" s="1"/>
  <c r="AB28" s="1"/>
  <c r="AC28" s="1"/>
  <c r="AB43"/>
  <c r="AA43"/>
  <c r="AA31"/>
  <c r="AB31"/>
  <c r="AA35"/>
  <c r="AB35"/>
  <c r="AA37"/>
  <c r="AB37"/>
  <c r="AA39"/>
  <c r="AB39"/>
  <c r="AC39"/>
  <c r="AA41"/>
  <c r="AB41"/>
  <c r="AC41" s="1"/>
  <c r="AA34"/>
  <c r="AB34"/>
  <c r="AA36"/>
  <c r="AB36"/>
  <c r="AA38"/>
  <c r="AB38"/>
  <c r="AA40"/>
  <c r="AC40" s="1"/>
  <c r="AB40"/>
  <c r="AA33"/>
  <c r="AB33"/>
  <c r="Y32"/>
  <c r="Z32"/>
  <c r="AB33" i="10"/>
  <c r="AA33"/>
  <c r="AB31"/>
  <c r="AA31"/>
  <c r="AB29"/>
  <c r="AC29" s="1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W46" i="7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X47" i="2"/>
  <c r="Y26" i="4"/>
  <c r="Z26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Y46" i="6"/>
  <c r="Z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AD102" l="1"/>
  <c r="P20" i="4"/>
  <c r="Q9"/>
  <c r="T13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T238" s="1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N54" i="7"/>
  <c r="AN79" s="1"/>
  <c r="AK79"/>
  <c r="R20" i="8"/>
  <c r="AC42"/>
  <c r="AV88" i="3"/>
  <c r="AC43" i="9"/>
  <c r="AQ176" i="1"/>
  <c r="AV108" i="3"/>
  <c r="AV74" i="10"/>
  <c r="AO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H97"/>
  <c r="AI97" s="1"/>
  <c r="H84"/>
  <c r="AI84" s="1"/>
  <c r="H86"/>
  <c r="H88"/>
  <c r="H89"/>
  <c r="AF95"/>
  <c r="AI95" s="1"/>
  <c r="H95"/>
  <c r="H93"/>
  <c r="AF99"/>
  <c r="AI99" s="1"/>
  <c r="AG99"/>
  <c r="H99"/>
  <c r="AF98"/>
  <c r="AG98"/>
  <c r="H98"/>
  <c r="AI98" s="1"/>
  <c r="H82"/>
  <c r="AG82"/>
  <c r="AF82"/>
  <c r="AF102" s="1"/>
  <c r="H87"/>
  <c r="AF85"/>
  <c r="AI85" s="1"/>
  <c r="H85"/>
  <c r="H91"/>
  <c r="AS139"/>
  <c r="AV134"/>
  <c r="AV113"/>
  <c r="AV153"/>
  <c r="AV150"/>
  <c r="AT139"/>
  <c r="AV112"/>
  <c r="AV135"/>
  <c r="AV55" i="2"/>
  <c r="AS57"/>
  <c r="AS80" s="1"/>
  <c r="AU57"/>
  <c r="AV51" i="4"/>
  <c r="AV52"/>
  <c r="AS54"/>
  <c r="AS78" s="1"/>
  <c r="H54"/>
  <c r="AU54" s="1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C43" i="7"/>
  <c r="AS50" i="8"/>
  <c r="AT50"/>
  <c r="AT76" s="1"/>
  <c r="AR50"/>
  <c r="AR76" s="1"/>
  <c r="H50"/>
  <c r="AU50" s="1"/>
  <c r="AV50" s="1"/>
  <c r="AS51"/>
  <c r="H51"/>
  <c r="AU51" s="1"/>
  <c r="AV51" s="1"/>
  <c r="AQ76"/>
  <c r="AS51" i="6"/>
  <c r="AT51"/>
  <c r="AT77" s="1"/>
  <c r="AR51"/>
  <c r="AR77" s="1"/>
  <c r="AU51"/>
  <c r="AV51" s="1"/>
  <c r="AS52"/>
  <c r="AU52"/>
  <c r="AQ77"/>
  <c r="AV54"/>
  <c r="AV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E102"/>
  <c r="AC70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C43" i="6"/>
  <c r="AA32"/>
  <c r="AB32"/>
  <c r="Z46" i="10"/>
  <c r="AA26"/>
  <c r="Z46" i="9"/>
  <c r="AA26"/>
  <c r="Y45" i="8"/>
  <c r="Z45"/>
  <c r="AA25"/>
  <c r="Z46" i="7"/>
  <c r="AA26"/>
  <c r="AA29" i="2"/>
  <c r="AB29" s="1"/>
  <c r="AC29"/>
  <c r="AA26" i="4"/>
  <c r="AB26" s="1"/>
  <c r="AI30" i="3"/>
  <c r="AI45" s="1"/>
  <c r="AA29" i="6"/>
  <c r="AA46" s="1"/>
  <c r="AB29"/>
  <c r="AB46" s="1"/>
  <c r="Z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6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R44" l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O79" i="7"/>
  <c r="AV54" i="4"/>
  <c r="AV86" i="3"/>
  <c r="AO54" i="7"/>
  <c r="AO77" s="1"/>
  <c r="AO78" s="1"/>
  <c r="AV78" i="3"/>
  <c r="AV79" s="1"/>
  <c r="AV80" s="1"/>
  <c r="AS8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V76" i="4"/>
  <c r="AV77" s="1"/>
  <c r="AC46"/>
  <c r="AU78"/>
  <c r="AV78" s="1"/>
  <c r="AV55" i="9"/>
  <c r="AV78"/>
  <c r="AV76"/>
  <c r="AV77" s="1"/>
  <c r="AV77" i="10"/>
  <c r="AV54"/>
  <c r="AV75" s="1"/>
  <c r="AV76" s="1"/>
  <c r="AV74" i="8"/>
  <c r="AV75" s="1"/>
  <c r="AS76"/>
  <c r="AU76"/>
  <c r="AV52" i="6"/>
  <c r="AV75" s="1"/>
  <c r="AV76" s="1"/>
  <c r="AS77"/>
  <c r="AU77"/>
  <c r="AS111" i="3"/>
  <c r="AV85"/>
  <c r="AU111"/>
  <c r="AV111" s="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C75" s="1"/>
  <c r="E77" s="1"/>
  <c r="AG143" i="13"/>
  <c r="AC29" i="6"/>
  <c r="AC44" s="1"/>
  <c r="AC45" s="1"/>
  <c r="AC46"/>
  <c r="AB26" i="10"/>
  <c r="AA46"/>
  <c r="AB26" i="9"/>
  <c r="AA46"/>
  <c r="AB25" i="8"/>
  <c r="AB45" s="1"/>
  <c r="AC45" s="1"/>
  <c r="AA45"/>
  <c r="AB26" i="7"/>
  <c r="AB46" s="1"/>
  <c r="AA46"/>
  <c r="AB27" i="2"/>
  <c r="AC27" s="1"/>
  <c r="AC46" s="1"/>
  <c r="Q77" i="13"/>
  <c r="R77" s="1"/>
  <c r="R63"/>
  <c r="R75" s="1"/>
  <c r="R76" s="1"/>
  <c r="AA51"/>
  <c r="AE37" s="1"/>
  <c r="AB31"/>
  <c r="AB88"/>
  <c r="Q20"/>
  <c r="R6"/>
  <c r="R18" s="1"/>
  <c r="R19" s="1"/>
  <c r="R20" l="1"/>
  <c r="R22"/>
  <c r="E26" s="1"/>
  <c r="E108" i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AV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C108" s="1"/>
  <c r="AC46" i="7"/>
  <c r="AB46" i="10"/>
  <c r="AC46" s="1"/>
  <c r="AC26"/>
  <c r="AC44" s="1"/>
  <c r="AC45" s="1"/>
  <c r="AB46" i="9"/>
  <c r="AC46" s="1"/>
  <c r="AC26"/>
  <c r="AC44" s="1"/>
  <c r="AC45" s="1"/>
  <c r="AC26" i="7"/>
  <c r="AC44" s="1"/>
  <c r="AC45" s="1"/>
  <c r="AB51" i="13"/>
  <c r="AC51" s="1"/>
  <c r="AC31"/>
  <c r="AC49" s="1"/>
  <c r="AC50" s="1"/>
  <c r="AV178" i="1" l="1"/>
  <c r="E182" s="1"/>
  <c r="Z238" i="13"/>
  <c r="Q241" s="1"/>
  <c r="Q243" s="1"/>
  <c r="AI143"/>
  <c r="AJ143" l="1"/>
  <c r="AK143" l="1"/>
  <c r="AL143" l="1"/>
  <c r="AM143" l="1"/>
  <c r="AO143" s="1"/>
  <c r="AO142" l="1"/>
</calcChain>
</file>

<file path=xl/sharedStrings.xml><?xml version="1.0" encoding="utf-8"?>
<sst xmlns="http://schemas.openxmlformats.org/spreadsheetml/2006/main" count="2207" uniqueCount="181">
  <si>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</si>
  <si>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</si>
  <si>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</si>
  <si>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</si>
  <si>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</si>
  <si>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</si>
  <si>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</si>
  <si>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</si>
  <si>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</si>
  <si>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</si>
  <si>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</si>
  <si>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</si>
  <si>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</si>
  <si>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</si>
  <si>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</si>
  <si>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</si>
  <si>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</si>
  <si>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</si>
  <si>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</si>
  <si>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</si>
  <si>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</si>
  <si>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</si>
  <si>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</si>
  <si>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</si>
  <si>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</si>
  <si>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</si>
  <si>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</si>
  <si>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</si>
  <si>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</si>
  <si>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</si>
  <si>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</si>
  <si>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</si>
  <si>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</si>
  <si>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</si>
  <si>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</si>
  <si>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</si>
  <si>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</si>
  <si>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</si>
  <si>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</si>
  <si>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</si>
  <si>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</si>
  <si>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</si>
  <si>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</si>
  <si>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</si>
  <si>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</si>
  <si>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</si>
  <si>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</si>
  <si>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</si>
  <si>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</si>
  <si>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</si>
  <si>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</si>
  <si>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</si>
  <si>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</si>
  <si>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</si>
  <si>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</si>
  <si>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</si>
  <si>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</si>
  <si>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</si>
  <si>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</si>
  <si>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</si>
  <si>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</si>
  <si>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</si>
  <si>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</si>
  <si>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</si>
  <si>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</si>
  <si>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</si>
  <si>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</si>
  <si>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</si>
  <si>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</si>
  <si>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</si>
  <si>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</si>
  <si>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</si>
  <si>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</si>
  <si>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</si>
  <si>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</si>
  <si>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</si>
  <si>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</si>
  <si>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</si>
  <si>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</si>
  <si>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</si>
  <si>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</si>
  <si>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</si>
  <si>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</si>
  <si>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</si>
  <si>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</si>
  <si>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</si>
  <si>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</si>
  <si>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</si>
  <si>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</si>
  <si>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</si>
  <si>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</si>
  <si>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</si>
  <si>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</si>
  <si>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</si>
  <si>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</si>
  <si>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</si>
  <si>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</si>
  <si>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</si>
  <si>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</si>
  <si>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</si>
  <si>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</si>
  <si>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</si>
  <si>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</si>
  <si>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</si>
  <si>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</si>
  <si>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</si>
  <si>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</si>
  <si>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</si>
  <si>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</si>
  <si>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</si>
  <si>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</si>
  <si>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</si>
  <si>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</si>
  <si>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</si>
  <si>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</si>
  <si>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</si>
  <si>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</si>
  <si>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</si>
  <si>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</si>
  <si>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</si>
  <si>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</si>
  <si>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</si>
  <si>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</si>
  <si>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</si>
  <si>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</si>
  <si>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</si>
  <si>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</si>
  <si>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</si>
  <si>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</si>
  <si>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</si>
  <si>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</si>
  <si>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</si>
  <si>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</si>
  <si>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</si>
  <si>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</si>
  <si>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</si>
  <si>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</si>
  <si>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</si>
  <si>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</si>
  <si>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</si>
  <si>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</si>
  <si>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</si>
  <si>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</si>
  <si>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</si>
  <si>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</si>
  <si>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</si>
  <si>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</si>
  <si>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</si>
  <si>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</si>
  <si>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</si>
  <si>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</si>
  <si>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</si>
  <si>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</si>
  <si>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</si>
  <si>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</si>
  <si>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</si>
  <si>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</si>
  <si>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</si>
  <si>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</si>
  <si>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</si>
  <si>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</si>
  <si>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</si>
  <si>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</si>
  <si>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</si>
  <si>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</si>
  <si>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</si>
  <si>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</si>
  <si>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</si>
  <si>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</si>
  <si>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</si>
  <si>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</si>
  <si>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</si>
  <si>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</si>
  <si>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</si>
  <si>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</si>
  <si>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</si>
  <si>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</si>
  <si>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</si>
  <si>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</si>
  <si>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</si>
  <si>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3% par an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</si>
</sst>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_€"/>
  </numFmts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8" fontId="0" fillId="0" borderId="0" xfId="0" applyNumberFormat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2" fontId="0" fillId="17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A70" zoomScale="75" zoomScaleNormal="75" workbookViewId="0">
      <selection activeCell="A79" sqref="A79:A99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  <col min="35" max="35" width="17.5703125" customWidth="1"/>
  </cols>
  <sheetData>
    <row r="1" spans="1:22">
      <c r="A1" s="3" t="s">
        <v>7</v>
      </c>
    </row>
    <row r="2" spans="1:22">
      <c r="A2" s="22" t="s">
        <v>59</v>
      </c>
      <c r="B2" t="s">
        <v>9</v>
      </c>
      <c r="N2" t="s">
        <v>20</v>
      </c>
      <c r="P2" s="29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3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3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3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3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3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3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3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3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3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3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3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3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3">
        <f>SUM(T4:T15)</f>
        <v>1901.85</v>
      </c>
      <c r="V16">
        <f>T16/3</f>
        <v>633.94999999999993</v>
      </c>
    </row>
    <row r="17" spans="1:19">
      <c r="A17" s="48" t="s">
        <v>163</v>
      </c>
      <c r="R17" s="5">
        <f>SUM(L18:P18)/5</f>
        <v>688.16000000000008</v>
      </c>
      <c r="S17" s="23" t="s">
        <v>162</v>
      </c>
    </row>
    <row r="18" spans="1:19">
      <c r="A18" s="22" t="s">
        <v>164</v>
      </c>
      <c r="B18" s="49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6">
        <v>1.03</v>
      </c>
      <c r="B19" s="49">
        <v>5</v>
      </c>
      <c r="D19" s="9" t="s">
        <v>166</v>
      </c>
      <c r="E19" s="13"/>
      <c r="F19" s="13"/>
    </row>
    <row r="20" spans="1:19">
      <c r="D20" s="13"/>
      <c r="E20" s="50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2" t="s">
        <v>59</v>
      </c>
    </row>
    <row r="28" spans="1:19">
      <c r="B28" t="s">
        <v>9</v>
      </c>
      <c r="N28" t="s">
        <v>20</v>
      </c>
      <c r="P28" s="10">
        <v>0.02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119.85</v>
      </c>
      <c r="M30" s="20">
        <f>(L30*P28)+L30</f>
        <v>122.247</v>
      </c>
      <c r="N30" s="20">
        <f>(M30*P28)+M30</f>
        <v>124.69194</v>
      </c>
      <c r="O30" s="20">
        <f>(N30*P28)+N30</f>
        <v>127.18577880000001</v>
      </c>
      <c r="P30" s="20">
        <f>(O30*P28)+O30</f>
        <v>129.72949437600002</v>
      </c>
      <c r="Q30" s="20">
        <f>(P30*P28)+P30</f>
        <v>132.32408426352001</v>
      </c>
      <c r="R30" s="8">
        <f>SUM(L30:Q30)</f>
        <v>756.02829743952009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282.846</v>
      </c>
      <c r="M31" s="20">
        <f>(L31*P28)+L31</f>
        <v>288.50292000000002</v>
      </c>
      <c r="N31" s="5">
        <f>(M31*P28)+M31</f>
        <v>294.2729784</v>
      </c>
      <c r="O31" s="20">
        <f>(N31*P28)+N31</f>
        <v>300.15843796799999</v>
      </c>
      <c r="P31" s="5">
        <f>(O31*P28)+O31</f>
        <v>306.16160672735998</v>
      </c>
      <c r="Q31" s="20">
        <f>(P31*P28)+P31</f>
        <v>312.28483886190719</v>
      </c>
      <c r="R31" s="8">
        <f>M31+O31+Q31</f>
        <v>900.94619682990719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250.512</v>
      </c>
      <c r="M32" s="5">
        <f>(L32*P28)+L32</f>
        <v>255.52224000000001</v>
      </c>
      <c r="N32" s="5">
        <f>(M32*P28)+M32</f>
        <v>260.63268479999999</v>
      </c>
      <c r="O32" s="20">
        <f>(N32*P28)+N32</f>
        <v>265.84533849600001</v>
      </c>
      <c r="P32" s="5">
        <f>(O32*P28)+O32</f>
        <v>271.16224526592003</v>
      </c>
      <c r="Q32" s="5">
        <f>(P32*P28)+P32</f>
        <v>276.58549017123846</v>
      </c>
      <c r="R32" s="8">
        <f>SUM(O32)</f>
        <v>265.84533849600001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78.540000000000006</v>
      </c>
      <c r="M33" s="20">
        <f>(L33*P28)+L33*D33</f>
        <v>158.6508</v>
      </c>
      <c r="N33" s="5">
        <f>((M33/2)*P28)+M33/2</f>
        <v>80.911907999999997</v>
      </c>
      <c r="O33" s="20">
        <f>(N33*P28)+N33</f>
        <v>82.530146160000001</v>
      </c>
      <c r="P33" s="5">
        <f>(O33*P28)+O33</f>
        <v>84.180749083199998</v>
      </c>
      <c r="Q33" s="20">
        <f>(P33*P28)+P33</f>
        <v>85.864364064863992</v>
      </c>
      <c r="R33" s="8">
        <f>SUM(L33+M33+O33,Q33)</f>
        <v>405.58531022486403</v>
      </c>
    </row>
    <row r="34" spans="1:18">
      <c r="A34" t="s">
        <v>12</v>
      </c>
      <c r="B34" s="23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339.15</v>
      </c>
      <c r="M34" s="5">
        <f>(L34*P28)+L34</f>
        <v>345.93299999999999</v>
      </c>
      <c r="N34" s="5">
        <f>(M34*P28)+M34</f>
        <v>352.85165999999998</v>
      </c>
      <c r="O34" s="5">
        <f>(N34*P28)+N34</f>
        <v>359.90869319999996</v>
      </c>
      <c r="P34" s="5">
        <f>(O34*P28)+O34</f>
        <v>367.10686706399997</v>
      </c>
      <c r="Q34" s="5">
        <f>(P34*P28)+P34</f>
        <v>374.44900440527999</v>
      </c>
      <c r="R34" s="8">
        <f>SUM(L34)</f>
        <v>339.15</v>
      </c>
    </row>
    <row r="35" spans="1:18">
      <c r="A35" t="s">
        <v>13</v>
      </c>
      <c r="B35" s="23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386.63100000000003</v>
      </c>
      <c r="M35" s="20">
        <f>(L35*P28)+L35</f>
        <v>394.36362000000003</v>
      </c>
      <c r="N35" s="5">
        <f>(M35*P28)+M35</f>
        <v>402.2508924</v>
      </c>
      <c r="O35" s="5">
        <f>(N35*P28)+N35</f>
        <v>410.29591024799998</v>
      </c>
      <c r="P35" s="5">
        <f>(O35*P28)+O35</f>
        <v>418.50182845296001</v>
      </c>
      <c r="Q35" s="5">
        <f>(P35*P28)+P35</f>
        <v>426.87186502201922</v>
      </c>
      <c r="R35" s="8">
        <f>SUM(M35)</f>
        <v>394.36362000000003</v>
      </c>
    </row>
    <row r="36" spans="1:18">
      <c r="A36" t="s">
        <v>14</v>
      </c>
      <c r="B36" s="23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339.15</v>
      </c>
      <c r="M36" s="5">
        <f>(L36*P28)+L36</f>
        <v>345.93299999999999</v>
      </c>
      <c r="N36" s="20">
        <f>(M36*P28)+M36</f>
        <v>352.85165999999998</v>
      </c>
      <c r="O36" s="5">
        <f>(N36*P28)+N36</f>
        <v>359.90869319999996</v>
      </c>
      <c r="P36" s="5">
        <f>(O36*P28)+O36</f>
        <v>367.10686706399997</v>
      </c>
      <c r="Q36" s="5">
        <f>(P36*P28)+P36</f>
        <v>374.44900440527999</v>
      </c>
      <c r="R36" s="8">
        <f>SUM(N36)</f>
        <v>352.85165999999998</v>
      </c>
    </row>
    <row r="37" spans="1:18">
      <c r="A37" t="s">
        <v>15</v>
      </c>
      <c r="B37" s="23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386.63100000000003</v>
      </c>
      <c r="M37" s="5">
        <f>(L37*P28)+L37</f>
        <v>394.36362000000003</v>
      </c>
      <c r="N37" s="5">
        <f>(M37*P28)+M37</f>
        <v>402.2508924</v>
      </c>
      <c r="O37" s="20">
        <f>(N37*P28)+N37</f>
        <v>410.29591024799998</v>
      </c>
      <c r="P37" s="5">
        <f>(O37*P28)+O37</f>
        <v>418.50182845296001</v>
      </c>
      <c r="Q37" s="5">
        <f>(P37*P28)+P37</f>
        <v>426.87186502201922</v>
      </c>
      <c r="R37" s="8">
        <f>SUM(O37)</f>
        <v>410.29591024799998</v>
      </c>
    </row>
    <row r="38" spans="1:18">
      <c r="A38" t="s">
        <v>16</v>
      </c>
      <c r="B38" s="23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339.15</v>
      </c>
      <c r="M38" s="5">
        <f>(L38*P28)+L38</f>
        <v>345.93299999999999</v>
      </c>
      <c r="N38" s="5">
        <f>(M38*P28)+M38</f>
        <v>352.85165999999998</v>
      </c>
      <c r="O38" s="5">
        <f>(N38*P28)+N38</f>
        <v>359.90869319999996</v>
      </c>
      <c r="P38" s="20">
        <f>(O38*P28)+O38</f>
        <v>367.10686706399997</v>
      </c>
      <c r="Q38" s="5">
        <f>(P38*P28)+P38</f>
        <v>374.44900440527999</v>
      </c>
      <c r="R38" s="8">
        <f>SUM(P38)</f>
        <v>367.10686706399997</v>
      </c>
    </row>
    <row r="39" spans="1:18">
      <c r="A39" t="s">
        <v>17</v>
      </c>
      <c r="B39" s="23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386.63100000000003</v>
      </c>
      <c r="M39" s="5">
        <f>(L39*P28)+L39</f>
        <v>394.36362000000003</v>
      </c>
      <c r="N39" s="5">
        <f>(M39*P28)+M39</f>
        <v>402.2508924</v>
      </c>
      <c r="O39" s="5">
        <f>(N39*P28)+N39</f>
        <v>410.29591024799998</v>
      </c>
      <c r="P39" s="5">
        <f>(O39*P28)+O39</f>
        <v>418.50182845296001</v>
      </c>
      <c r="Q39" s="20">
        <f>(P39*P28)+P39</f>
        <v>426.87186502201922</v>
      </c>
      <c r="R39" s="8">
        <f>SUM(Q39)</f>
        <v>426.87186502201922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51</v>
      </c>
      <c r="M40" s="20">
        <f>(L40*P28)+L40</f>
        <v>52.02</v>
      </c>
      <c r="N40" s="5">
        <f>(M40*P28)+M40</f>
        <v>53.060400000000001</v>
      </c>
      <c r="O40" s="20">
        <f>(N40*P28)+N40</f>
        <v>54.121608000000002</v>
      </c>
      <c r="P40" s="5">
        <f>(O40*P28)+O40</f>
        <v>55.204040160000005</v>
      </c>
      <c r="Q40" s="20">
        <f>(P40*P28)+P40</f>
        <v>56.308120963200004</v>
      </c>
      <c r="R40" s="8">
        <f>SUM(M40,O40,Q40)</f>
        <v>162.44972896320002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4.59</v>
      </c>
      <c r="M41" s="20">
        <f>(L41*P28)+L41</f>
        <v>4.6818</v>
      </c>
      <c r="N41" s="20">
        <f>(M41*P28)+M41</f>
        <v>4.775436</v>
      </c>
      <c r="O41" s="20">
        <f>(N41*P28)+N41</f>
        <v>4.8709447199999998</v>
      </c>
      <c r="P41" s="20">
        <f>(O41*P28)+O41</f>
        <v>4.9683636143999994</v>
      </c>
      <c r="Q41" s="20">
        <f>(P41*P28)+P41</f>
        <v>5.0677308866879995</v>
      </c>
      <c r="R41" s="8">
        <f>SUM(L41:Q41)</f>
        <v>28.954275221088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4810.4490695085988</v>
      </c>
    </row>
    <row r="43" spans="1:18">
      <c r="L43" s="5"/>
      <c r="M43" s="5"/>
      <c r="N43" s="5"/>
      <c r="O43" s="5"/>
      <c r="P43" s="5"/>
      <c r="Q43" s="5"/>
      <c r="R43" s="5">
        <f>R42/6</f>
        <v>801.7415115847665</v>
      </c>
    </row>
    <row r="44" spans="1:18">
      <c r="L44" s="9">
        <f>SUM(L30,L33:L34,L41)</f>
        <v>542.13</v>
      </c>
      <c r="M44" s="9">
        <f>SUM(M30:M31,M33,M35,M40:M41)</f>
        <v>1020.4661400000001</v>
      </c>
      <c r="N44" s="9">
        <f>SUM(N30,N36,N41)</f>
        <v>482.31903599999998</v>
      </c>
      <c r="O44" s="9">
        <f>SUM(O30:O33,O37,O40:O41)</f>
        <v>1245.0081643919998</v>
      </c>
      <c r="P44" s="9">
        <f>SUM(P30,P38,P41)</f>
        <v>501.80472505440002</v>
      </c>
      <c r="Q44" s="9">
        <f>SUM(Q30:Q31,Q33,Q39:Q41)</f>
        <v>1018.7210040621983</v>
      </c>
      <c r="R44" s="9">
        <f>SUM(L44:Q44)</f>
        <v>4810.4490695085979</v>
      </c>
    </row>
    <row r="45" spans="1:18" s="23" customFormat="1">
      <c r="L45" s="18"/>
      <c r="M45" s="18"/>
      <c r="N45" s="18"/>
      <c r="O45" s="18"/>
      <c r="P45" s="18"/>
      <c r="Q45" s="18"/>
      <c r="R45" s="18"/>
    </row>
    <row r="46" spans="1:18" s="23" customFormat="1">
      <c r="A46" s="48" t="s">
        <v>163</v>
      </c>
      <c r="L46" s="18"/>
      <c r="M46" s="18"/>
      <c r="N46" s="18"/>
      <c r="O46" s="18"/>
      <c r="P46" s="18"/>
      <c r="Q46" s="18"/>
      <c r="R46" s="18">
        <f>SUM(L44:Q44)/6</f>
        <v>801.74151158476627</v>
      </c>
    </row>
    <row r="47" spans="1:18" s="23" customFormat="1">
      <c r="A47" s="22" t="s">
        <v>164</v>
      </c>
      <c r="B47" s="49" t="s">
        <v>165</v>
      </c>
      <c r="L47" s="18"/>
      <c r="M47" s="18"/>
      <c r="N47" s="18"/>
      <c r="O47" s="18"/>
      <c r="P47" s="18"/>
      <c r="Q47" s="18"/>
      <c r="R47" s="18"/>
    </row>
    <row r="48" spans="1:18" s="23" customFormat="1">
      <c r="A48" s="46">
        <v>1.03</v>
      </c>
      <c r="B48" s="49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3"/>
      <c r="B49" s="23"/>
      <c r="C49" s="23"/>
      <c r="D49" s="13"/>
      <c r="E49" s="50">
        <f>R46*((A48^B48)-1)/(A48-1)/B48</f>
        <v>864.33211969808644</v>
      </c>
      <c r="F49" s="13"/>
    </row>
    <row r="50" spans="1:29" s="23" customFormat="1">
      <c r="A50" s="3" t="s">
        <v>7</v>
      </c>
    </row>
    <row r="51" spans="1:29" s="23" customFormat="1">
      <c r="A51" s="22" t="s">
        <v>60</v>
      </c>
      <c r="B51" s="23" t="s">
        <v>9</v>
      </c>
      <c r="S51" s="23" t="s">
        <v>20</v>
      </c>
      <c r="U51" s="11">
        <v>0</v>
      </c>
    </row>
    <row r="52" spans="1:29" s="23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3" customFormat="1">
      <c r="A53" s="23" t="s">
        <v>0</v>
      </c>
      <c r="B53" s="23">
        <v>117.5</v>
      </c>
      <c r="C53" s="24">
        <v>1</v>
      </c>
      <c r="D53" s="24">
        <v>1</v>
      </c>
      <c r="E53" s="24">
        <v>1</v>
      </c>
      <c r="F53" s="24">
        <v>1</v>
      </c>
      <c r="G53" s="24">
        <v>1</v>
      </c>
      <c r="H53" s="24">
        <v>1</v>
      </c>
      <c r="I53" s="24">
        <v>1</v>
      </c>
      <c r="J53" s="24">
        <v>1</v>
      </c>
      <c r="K53" s="24">
        <v>1</v>
      </c>
      <c r="L53" s="24">
        <v>1</v>
      </c>
      <c r="M53" s="24">
        <v>1</v>
      </c>
      <c r="N53" s="24">
        <v>1</v>
      </c>
      <c r="O53" s="23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3" customFormat="1">
      <c r="A54" s="23" t="s">
        <v>10</v>
      </c>
      <c r="B54" s="23">
        <v>210.8</v>
      </c>
      <c r="C54" s="24"/>
      <c r="D54" s="24">
        <v>1</v>
      </c>
      <c r="E54" s="24"/>
      <c r="F54" s="24">
        <v>1</v>
      </c>
      <c r="G54" s="24"/>
      <c r="H54" s="24">
        <v>1</v>
      </c>
      <c r="I54" s="24"/>
      <c r="J54" s="24">
        <v>1</v>
      </c>
      <c r="K54" s="24"/>
      <c r="L54" s="24">
        <v>1</v>
      </c>
      <c r="M54" s="24"/>
      <c r="N54" s="24">
        <v>1</v>
      </c>
      <c r="O54" s="23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3" customFormat="1">
      <c r="A55" s="23" t="s">
        <v>11</v>
      </c>
      <c r="B55" s="23">
        <v>245.6</v>
      </c>
      <c r="C55" s="24"/>
      <c r="D55" s="24"/>
      <c r="E55" s="24"/>
      <c r="F55" s="24">
        <v>1</v>
      </c>
      <c r="G55" s="24"/>
      <c r="H55" s="24"/>
      <c r="I55" s="24"/>
      <c r="J55" s="24">
        <v>1</v>
      </c>
      <c r="K55" s="24"/>
      <c r="L55" s="24">
        <v>0</v>
      </c>
      <c r="M55" s="24"/>
      <c r="N55" s="24">
        <v>1</v>
      </c>
      <c r="O55" s="23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3" customFormat="1">
      <c r="A56" s="23" t="s">
        <v>33</v>
      </c>
      <c r="B56" s="23">
        <v>77</v>
      </c>
      <c r="C56" s="24">
        <v>1</v>
      </c>
      <c r="D56" s="24">
        <v>1</v>
      </c>
      <c r="E56" s="24"/>
      <c r="F56" s="24">
        <v>2</v>
      </c>
      <c r="G56" s="24"/>
      <c r="H56" s="24">
        <v>2</v>
      </c>
      <c r="I56" s="24"/>
      <c r="J56" s="24">
        <v>2</v>
      </c>
      <c r="K56" s="24"/>
      <c r="L56" s="24">
        <v>2</v>
      </c>
      <c r="M56" s="24"/>
      <c r="N56" s="24">
        <v>2</v>
      </c>
      <c r="O56" s="23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3" customFormat="1">
      <c r="A57" s="23" t="s">
        <v>12</v>
      </c>
      <c r="B57" s="23">
        <v>332.5</v>
      </c>
      <c r="C57" s="24">
        <v>1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3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3" customFormat="1">
      <c r="A58" s="23" t="s">
        <v>13</v>
      </c>
      <c r="B58" s="23">
        <v>379.05</v>
      </c>
      <c r="C58" s="24"/>
      <c r="D58" s="24">
        <v>1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3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3" customFormat="1">
      <c r="A59" s="23" t="s">
        <v>14</v>
      </c>
      <c r="B59" s="23">
        <v>332.5</v>
      </c>
      <c r="C59" s="24"/>
      <c r="D59" s="24"/>
      <c r="E59" s="24">
        <v>1</v>
      </c>
      <c r="F59" s="24"/>
      <c r="G59" s="24"/>
      <c r="H59" s="24"/>
      <c r="I59" s="24"/>
      <c r="J59" s="24"/>
      <c r="K59" s="24"/>
      <c r="L59" s="24"/>
      <c r="M59" s="24"/>
      <c r="N59" s="24"/>
      <c r="O59" s="23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3" customFormat="1">
      <c r="A60" s="23" t="s">
        <v>15</v>
      </c>
      <c r="B60" s="23">
        <v>379.05</v>
      </c>
      <c r="C60" s="24"/>
      <c r="D60" s="24"/>
      <c r="E60" s="24"/>
      <c r="F60" s="24">
        <v>1</v>
      </c>
      <c r="G60" s="24"/>
      <c r="H60" s="24"/>
      <c r="I60" s="24"/>
      <c r="J60" s="24"/>
      <c r="K60" s="24"/>
      <c r="L60" s="24"/>
      <c r="M60" s="24"/>
      <c r="N60" s="24"/>
      <c r="O60" s="23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3" customFormat="1">
      <c r="A61" s="23" t="s">
        <v>16</v>
      </c>
      <c r="B61" s="23">
        <v>332.5</v>
      </c>
      <c r="C61" s="24"/>
      <c r="D61" s="24"/>
      <c r="E61" s="24"/>
      <c r="F61" s="24"/>
      <c r="G61" s="24">
        <v>1</v>
      </c>
      <c r="H61" s="24"/>
      <c r="I61" s="24"/>
      <c r="J61" s="24"/>
      <c r="K61" s="24"/>
      <c r="L61" s="24"/>
      <c r="M61" s="24"/>
      <c r="N61" s="24"/>
      <c r="O61" s="23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3" customFormat="1">
      <c r="A62" s="23" t="s">
        <v>17</v>
      </c>
      <c r="B62" s="23">
        <v>379.05</v>
      </c>
      <c r="C62" s="24"/>
      <c r="D62" s="24"/>
      <c r="E62" s="24"/>
      <c r="F62" s="24"/>
      <c r="G62" s="24"/>
      <c r="H62" s="24">
        <v>1</v>
      </c>
      <c r="I62" s="24"/>
      <c r="J62" s="24"/>
      <c r="K62" s="24"/>
      <c r="L62" s="24"/>
      <c r="M62" s="24"/>
      <c r="N62" s="24"/>
      <c r="O62" s="23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3" customFormat="1">
      <c r="A63" s="23" t="s">
        <v>73</v>
      </c>
      <c r="B63" s="23">
        <v>332.5</v>
      </c>
      <c r="C63" s="24"/>
      <c r="D63" s="24"/>
      <c r="E63" s="24"/>
      <c r="F63" s="24"/>
      <c r="G63" s="24"/>
      <c r="H63" s="24"/>
      <c r="I63" s="24">
        <v>1</v>
      </c>
      <c r="J63" s="24"/>
      <c r="K63" s="24"/>
      <c r="L63" s="24"/>
      <c r="M63" s="24"/>
      <c r="N63" s="24"/>
      <c r="O63" s="23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3" customFormat="1">
      <c r="A64" s="23" t="s">
        <v>74</v>
      </c>
      <c r="B64" s="23">
        <v>379.05</v>
      </c>
      <c r="C64" s="24"/>
      <c r="D64" s="24"/>
      <c r="E64" s="24"/>
      <c r="F64" s="24"/>
      <c r="G64" s="24"/>
      <c r="H64" s="24"/>
      <c r="I64" s="24"/>
      <c r="J64" s="24">
        <v>1</v>
      </c>
      <c r="K64" s="24"/>
      <c r="L64" s="24"/>
      <c r="M64" s="24"/>
      <c r="N64" s="24"/>
      <c r="O64" s="23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3" customFormat="1">
      <c r="A65" s="23" t="s">
        <v>75</v>
      </c>
      <c r="B65" s="23">
        <v>332.5</v>
      </c>
      <c r="C65" s="24"/>
      <c r="D65" s="24"/>
      <c r="E65" s="24"/>
      <c r="F65" s="24"/>
      <c r="G65" s="24"/>
      <c r="H65" s="24"/>
      <c r="I65" s="24"/>
      <c r="J65" s="24"/>
      <c r="K65" s="24">
        <v>1</v>
      </c>
      <c r="L65" s="24"/>
      <c r="M65" s="24"/>
      <c r="N65" s="24"/>
      <c r="O65" s="23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3" customFormat="1">
      <c r="A66" s="23" t="s">
        <v>76</v>
      </c>
      <c r="B66" s="23">
        <v>379.05</v>
      </c>
      <c r="C66" s="24"/>
      <c r="D66" s="24"/>
      <c r="E66" s="24"/>
      <c r="F66" s="24"/>
      <c r="G66" s="24"/>
      <c r="H66" s="24"/>
      <c r="I66" s="24"/>
      <c r="J66" s="24"/>
      <c r="K66" s="24"/>
      <c r="L66" s="24">
        <v>1</v>
      </c>
      <c r="M66" s="24"/>
      <c r="N66" s="24"/>
      <c r="O66" s="23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3" customFormat="1">
      <c r="A67" s="23" t="s">
        <v>77</v>
      </c>
      <c r="B67" s="23">
        <v>332.5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>
        <v>1</v>
      </c>
      <c r="N67" s="24"/>
      <c r="O67" s="23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3" customFormat="1">
      <c r="A68" s="23" t="s">
        <v>78</v>
      </c>
      <c r="B68" s="23">
        <v>379.05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>
        <v>1</v>
      </c>
      <c r="O68" s="23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3" customFormat="1">
      <c r="A69" s="23" t="s">
        <v>18</v>
      </c>
      <c r="B69" s="23">
        <v>50</v>
      </c>
      <c r="C69" s="24"/>
      <c r="D69" s="24">
        <v>1</v>
      </c>
      <c r="E69" s="24"/>
      <c r="F69" s="24">
        <v>1</v>
      </c>
      <c r="G69" s="24"/>
      <c r="H69" s="24">
        <v>1</v>
      </c>
      <c r="I69" s="24">
        <v>0</v>
      </c>
      <c r="J69" s="24">
        <v>1</v>
      </c>
      <c r="K69" s="24">
        <v>0</v>
      </c>
      <c r="L69" s="24">
        <v>1</v>
      </c>
      <c r="M69" s="24">
        <v>0</v>
      </c>
      <c r="N69" s="24">
        <v>1</v>
      </c>
      <c r="O69" s="23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3" customFormat="1">
      <c r="A70" s="23" t="s">
        <v>19</v>
      </c>
      <c r="B70" s="23">
        <v>4.5</v>
      </c>
      <c r="C70" s="24">
        <v>1</v>
      </c>
      <c r="D70" s="24">
        <v>1</v>
      </c>
      <c r="E70" s="24">
        <v>1</v>
      </c>
      <c r="F70" s="24">
        <v>1</v>
      </c>
      <c r="G70" s="24">
        <v>1</v>
      </c>
      <c r="H70" s="24">
        <v>1</v>
      </c>
      <c r="I70" s="24">
        <v>1</v>
      </c>
      <c r="J70" s="24">
        <v>1</v>
      </c>
      <c r="K70" s="24">
        <v>1</v>
      </c>
      <c r="L70" s="24">
        <v>1</v>
      </c>
      <c r="M70" s="24">
        <v>1</v>
      </c>
      <c r="N70" s="24">
        <v>1</v>
      </c>
      <c r="O70" s="23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">
        <f>SUM(O53:O70)</f>
        <v>8958.9000000000015</v>
      </c>
      <c r="P71" s="23"/>
      <c r="Q71" s="23">
        <f>O71/6</f>
        <v>1493.1500000000003</v>
      </c>
      <c r="R71" s="23"/>
      <c r="S71" s="23"/>
      <c r="T71" s="23"/>
      <c r="U71" s="23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15">
        <f>AC71/12</f>
        <v>714.49166666666679</v>
      </c>
    </row>
    <row r="73" spans="1:47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</row>
    <row r="74" spans="1:47" s="23" customFormat="1">
      <c r="A74" s="48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3" customFormat="1">
      <c r="A75" s="22" t="s">
        <v>164</v>
      </c>
      <c r="B75" s="49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3" customFormat="1">
      <c r="A76" s="46">
        <v>1.03</v>
      </c>
      <c r="B76" s="49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3" customFormat="1">
      <c r="D77" s="13"/>
      <c r="E77" s="50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3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3" customFormat="1">
      <c r="A79" s="3" t="s">
        <v>137</v>
      </c>
    </row>
    <row r="80" spans="1:47">
      <c r="A80" s="22" t="s">
        <v>60</v>
      </c>
      <c r="B80" s="23" t="s">
        <v>9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 t="s">
        <v>20</v>
      </c>
      <c r="U80" s="23"/>
      <c r="V80" s="29">
        <v>1.03</v>
      </c>
      <c r="W80" s="23"/>
      <c r="X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/>
      <c r="AI81" s="4"/>
    </row>
    <row r="82" spans="1:35">
      <c r="A82" s="23" t="s">
        <v>0</v>
      </c>
      <c r="B82" s="23">
        <v>117.5</v>
      </c>
      <c r="C82" s="5">
        <f t="shared" ref="C82:H82" si="7">B82*$V$80</f>
        <v>121.02500000000001</v>
      </c>
      <c r="D82" s="5">
        <f t="shared" si="7"/>
        <v>124.65575000000001</v>
      </c>
      <c r="E82" s="5">
        <f t="shared" si="7"/>
        <v>128.39542250000002</v>
      </c>
      <c r="F82" s="5">
        <f t="shared" si="7"/>
        <v>132.24728517500003</v>
      </c>
      <c r="G82" s="5">
        <f t="shared" si="7"/>
        <v>136.21470373025002</v>
      </c>
      <c r="H82" s="5">
        <f t="shared" si="7"/>
        <v>140.30114484215753</v>
      </c>
      <c r="I82" s="24">
        <v>1</v>
      </c>
      <c r="J82" s="24">
        <v>1</v>
      </c>
      <c r="K82" s="24">
        <v>1</v>
      </c>
      <c r="L82" s="24">
        <v>1</v>
      </c>
      <c r="M82" s="24">
        <v>1</v>
      </c>
      <c r="N82" s="24">
        <v>1</v>
      </c>
      <c r="O82" s="24">
        <v>1</v>
      </c>
      <c r="P82" s="24">
        <v>1</v>
      </c>
      <c r="Q82" s="24">
        <v>1</v>
      </c>
      <c r="R82" s="24">
        <v>1</v>
      </c>
      <c r="S82" s="24">
        <v>1</v>
      </c>
      <c r="T82" s="24">
        <v>1</v>
      </c>
      <c r="U82" s="23">
        <f>B82*(I82+J82+K82+L82+M82+N82+O82+P82+Q82+R82+S82+T82)</f>
        <v>1410</v>
      </c>
      <c r="V82" s="23"/>
      <c r="W82" s="6">
        <f>B82</f>
        <v>117.5</v>
      </c>
      <c r="X82" s="6">
        <f>C82</f>
        <v>121.02500000000001</v>
      </c>
      <c r="Y82" s="6">
        <f>C82</f>
        <v>121.02500000000001</v>
      </c>
      <c r="Z82" s="6">
        <f>D82</f>
        <v>124.65575000000001</v>
      </c>
      <c r="AA82" s="6">
        <f>D82</f>
        <v>124.65575000000001</v>
      </c>
      <c r="AB82" s="6">
        <f>E82</f>
        <v>128.39542250000002</v>
      </c>
      <c r="AC82" s="6">
        <f>E82</f>
        <v>128.39542250000002</v>
      </c>
      <c r="AD82" s="6">
        <f>F82</f>
        <v>132.24728517500003</v>
      </c>
      <c r="AE82" s="6">
        <f>F82</f>
        <v>132.24728517500003</v>
      </c>
      <c r="AF82" s="6">
        <f>G82</f>
        <v>136.21470373025002</v>
      </c>
      <c r="AG82" s="6">
        <f>G82</f>
        <v>136.21470373025002</v>
      </c>
      <c r="AH82" s="6"/>
      <c r="AI82" s="8">
        <f>SUM(W82:AH82)</f>
        <v>1402.5763228105</v>
      </c>
    </row>
    <row r="83" spans="1:35">
      <c r="A83" s="23" t="s">
        <v>32</v>
      </c>
      <c r="B83" s="23">
        <v>277.3</v>
      </c>
      <c r="C83" s="5">
        <f t="shared" ref="C83:H99" si="8">B83*$V$80</f>
        <v>285.61900000000003</v>
      </c>
      <c r="D83" s="5">
        <f t="shared" si="8"/>
        <v>294.18757000000005</v>
      </c>
      <c r="E83" s="5">
        <f t="shared" si="8"/>
        <v>303.01319710000007</v>
      </c>
      <c r="F83" s="5">
        <f t="shared" si="8"/>
        <v>312.10359301300008</v>
      </c>
      <c r="G83" s="5">
        <f t="shared" si="8"/>
        <v>321.4667008033901</v>
      </c>
      <c r="H83" s="5">
        <f t="shared" si="8"/>
        <v>331.11070182749182</v>
      </c>
      <c r="I83" s="24"/>
      <c r="J83" s="24">
        <v>1</v>
      </c>
      <c r="K83" s="24"/>
      <c r="L83" s="24">
        <v>1</v>
      </c>
      <c r="M83" s="24"/>
      <c r="N83" s="24">
        <v>1</v>
      </c>
      <c r="O83" s="24"/>
      <c r="P83" s="24">
        <v>1</v>
      </c>
      <c r="Q83" s="24"/>
      <c r="R83" s="24">
        <v>1</v>
      </c>
      <c r="S83" s="24"/>
      <c r="T83" s="24">
        <v>1</v>
      </c>
      <c r="U83" s="23">
        <f>B83*(I83+J83+K83+L83+M83+N83+O83+P83+Q83+R83+S83+T83)</f>
        <v>1663.8000000000002</v>
      </c>
      <c r="V83" s="23"/>
      <c r="W83" s="18"/>
      <c r="X83" s="6">
        <f>C83</f>
        <v>285.61900000000003</v>
      </c>
      <c r="Y83" s="18"/>
      <c r="Z83" s="6">
        <f>D83</f>
        <v>294.18757000000005</v>
      </c>
      <c r="AA83" s="18"/>
      <c r="AB83" s="6">
        <f>E83</f>
        <v>303.01319710000007</v>
      </c>
      <c r="AC83" s="18"/>
      <c r="AD83" s="6">
        <f>F83</f>
        <v>312.10359301300008</v>
      </c>
      <c r="AE83" s="18"/>
      <c r="AF83" s="6">
        <f>G83</f>
        <v>321.4667008033901</v>
      </c>
      <c r="AG83" s="18"/>
      <c r="AH83" s="6"/>
      <c r="AI83" s="8">
        <f>SUM(X83,Z83,AB83,AD83,AF83,AH83)</f>
        <v>1516.3900609163902</v>
      </c>
    </row>
    <row r="84" spans="1:35">
      <c r="A84" s="23" t="s">
        <v>11</v>
      </c>
      <c r="B84" s="23">
        <v>245.6</v>
      </c>
      <c r="C84" s="5">
        <f t="shared" si="8"/>
        <v>252.96799999999999</v>
      </c>
      <c r="D84" s="5">
        <f t="shared" si="8"/>
        <v>260.55703999999997</v>
      </c>
      <c r="E84" s="5">
        <f t="shared" si="8"/>
        <v>268.37375119999996</v>
      </c>
      <c r="F84" s="5">
        <f t="shared" si="8"/>
        <v>276.42496373599994</v>
      </c>
      <c r="G84" s="5">
        <f t="shared" si="8"/>
        <v>284.71771264807995</v>
      </c>
      <c r="H84" s="5">
        <f t="shared" si="8"/>
        <v>293.25924402752236</v>
      </c>
      <c r="I84" s="24"/>
      <c r="J84" s="24"/>
      <c r="K84" s="24"/>
      <c r="L84" s="24">
        <v>1</v>
      </c>
      <c r="M84" s="24"/>
      <c r="N84" s="24"/>
      <c r="O84" s="24"/>
      <c r="P84" s="24">
        <v>1</v>
      </c>
      <c r="Q84" s="24"/>
      <c r="R84" s="24">
        <v>0</v>
      </c>
      <c r="S84" s="24"/>
      <c r="T84" s="24">
        <v>1</v>
      </c>
      <c r="U84" s="23">
        <f>B84*(I84+J84+K84+L84+M84+N84+O84+P84+Q84+R84+S84+T84)</f>
        <v>736.8</v>
      </c>
      <c r="V84" s="23"/>
      <c r="W84" s="18"/>
      <c r="X84" s="18"/>
      <c r="Y84" s="18"/>
      <c r="Z84" s="6">
        <f>D84</f>
        <v>260.55703999999997</v>
      </c>
      <c r="AA84" s="18"/>
      <c r="AB84" s="18"/>
      <c r="AC84" s="18"/>
      <c r="AD84" s="6">
        <f>F84</f>
        <v>276.42496373599994</v>
      </c>
      <c r="AE84" s="18"/>
      <c r="AF84" s="18"/>
      <c r="AG84" s="18"/>
      <c r="AH84" s="6"/>
      <c r="AI84" s="8">
        <f>SUM(Z84,AD84,AH84)</f>
        <v>536.98200373599991</v>
      </c>
    </row>
    <row r="85" spans="1:35">
      <c r="A85" s="23" t="s">
        <v>33</v>
      </c>
      <c r="B85" s="23">
        <v>77</v>
      </c>
      <c r="C85" s="5">
        <f t="shared" si="8"/>
        <v>79.31</v>
      </c>
      <c r="D85" s="5">
        <f t="shared" si="8"/>
        <v>81.689300000000003</v>
      </c>
      <c r="E85" s="5">
        <f t="shared" si="8"/>
        <v>84.139979000000011</v>
      </c>
      <c r="F85" s="5">
        <f t="shared" si="8"/>
        <v>86.664178370000016</v>
      </c>
      <c r="G85" s="5">
        <f t="shared" si="8"/>
        <v>89.264103721100014</v>
      </c>
      <c r="H85" s="5">
        <f t="shared" si="8"/>
        <v>91.942026832733021</v>
      </c>
      <c r="I85" s="24">
        <v>1</v>
      </c>
      <c r="J85" s="24">
        <v>1</v>
      </c>
      <c r="K85" s="24"/>
      <c r="L85" s="24">
        <v>2</v>
      </c>
      <c r="M85" s="24"/>
      <c r="N85" s="24">
        <v>2</v>
      </c>
      <c r="O85" s="24"/>
      <c r="P85" s="24">
        <v>2</v>
      </c>
      <c r="Q85" s="24"/>
      <c r="R85" s="24">
        <v>2</v>
      </c>
      <c r="S85" s="24"/>
      <c r="T85" s="24">
        <v>2</v>
      </c>
      <c r="U85" s="23">
        <f>B85*(I85+J85+L85+N85+P85+R85+T85)</f>
        <v>924</v>
      </c>
      <c r="V85" s="23"/>
      <c r="W85" s="18"/>
      <c r="X85" s="6">
        <f>C85</f>
        <v>79.31</v>
      </c>
      <c r="Y85" s="18"/>
      <c r="Z85" s="6">
        <f>D85</f>
        <v>81.689300000000003</v>
      </c>
      <c r="AA85" s="18"/>
      <c r="AB85" s="6">
        <f>E85</f>
        <v>84.139979000000011</v>
      </c>
      <c r="AC85" s="18"/>
      <c r="AD85" s="6">
        <f>F85</f>
        <v>86.664178370000016</v>
      </c>
      <c r="AE85" s="18"/>
      <c r="AF85" s="6">
        <f>G85</f>
        <v>89.264103721100014</v>
      </c>
      <c r="AG85" s="18"/>
      <c r="AH85" s="6"/>
      <c r="AI85" s="8">
        <f>SUM(X85,Z85,AB85,AD85,AF85,AH85)</f>
        <v>421.06756109110006</v>
      </c>
    </row>
    <row r="86" spans="1:35">
      <c r="A86" s="23" t="s">
        <v>12</v>
      </c>
      <c r="B86" s="23">
        <v>332.5</v>
      </c>
      <c r="C86" s="5">
        <f t="shared" si="8"/>
        <v>342.47500000000002</v>
      </c>
      <c r="D86" s="5">
        <f t="shared" si="8"/>
        <v>352.74925000000002</v>
      </c>
      <c r="E86" s="5">
        <f t="shared" si="8"/>
        <v>363.3317275</v>
      </c>
      <c r="F86" s="5">
        <f t="shared" si="8"/>
        <v>374.23167932500002</v>
      </c>
      <c r="G86" s="5">
        <f t="shared" si="8"/>
        <v>385.45862970475002</v>
      </c>
      <c r="H86" s="5">
        <f t="shared" si="8"/>
        <v>397.02238859589255</v>
      </c>
      <c r="I86" s="24">
        <v>1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3">
        <f t="shared" ref="U86:U91" si="9">B86*(I86+J86+K86+L86+M86+N86)</f>
        <v>332.5</v>
      </c>
      <c r="V86" s="23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3" t="s">
        <v>13</v>
      </c>
      <c r="B87" s="23">
        <v>379.05</v>
      </c>
      <c r="C87" s="5">
        <f t="shared" si="8"/>
        <v>390.42150000000004</v>
      </c>
      <c r="D87" s="5">
        <f t="shared" si="8"/>
        <v>402.13414500000005</v>
      </c>
      <c r="E87" s="5">
        <f t="shared" si="8"/>
        <v>414.19816935000006</v>
      </c>
      <c r="F87" s="5">
        <f t="shared" si="8"/>
        <v>426.62411443050007</v>
      </c>
      <c r="G87" s="5">
        <f t="shared" si="8"/>
        <v>439.42283786341511</v>
      </c>
      <c r="H87" s="5">
        <f t="shared" si="8"/>
        <v>452.6055229993176</v>
      </c>
      <c r="I87" s="24"/>
      <c r="J87" s="24">
        <v>1</v>
      </c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3">
        <f t="shared" si="9"/>
        <v>379.05</v>
      </c>
      <c r="V87" s="23"/>
      <c r="W87" s="18"/>
      <c r="X87" s="6">
        <f>C87</f>
        <v>390.42150000000004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390.42150000000004</v>
      </c>
    </row>
    <row r="88" spans="1:35">
      <c r="A88" s="23" t="s">
        <v>14</v>
      </c>
      <c r="B88" s="23">
        <v>332.5</v>
      </c>
      <c r="C88" s="5">
        <f t="shared" si="8"/>
        <v>342.47500000000002</v>
      </c>
      <c r="D88" s="5">
        <f t="shared" si="8"/>
        <v>352.74925000000002</v>
      </c>
      <c r="E88" s="5">
        <f t="shared" si="8"/>
        <v>363.3317275</v>
      </c>
      <c r="F88" s="5">
        <f t="shared" si="8"/>
        <v>374.23167932500002</v>
      </c>
      <c r="G88" s="5">
        <f t="shared" si="8"/>
        <v>385.45862970475002</v>
      </c>
      <c r="H88" s="5">
        <f t="shared" si="8"/>
        <v>397.02238859589255</v>
      </c>
      <c r="I88" s="24"/>
      <c r="J88" s="24"/>
      <c r="K88" s="24">
        <v>1</v>
      </c>
      <c r="L88" s="24"/>
      <c r="M88" s="24"/>
      <c r="N88" s="24"/>
      <c r="O88" s="24"/>
      <c r="P88" s="24"/>
      <c r="Q88" s="24"/>
      <c r="R88" s="24"/>
      <c r="S88" s="24"/>
      <c r="T88" s="24"/>
      <c r="U88" s="23">
        <f t="shared" si="9"/>
        <v>332.5</v>
      </c>
      <c r="V88" s="23"/>
      <c r="W88" s="18"/>
      <c r="X88" s="18"/>
      <c r="Y88" s="6">
        <f>C88</f>
        <v>342.47500000000002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342.47500000000002</v>
      </c>
    </row>
    <row r="89" spans="1:35">
      <c r="A89" s="23" t="s">
        <v>15</v>
      </c>
      <c r="B89" s="23">
        <v>379.05</v>
      </c>
      <c r="C89" s="5">
        <f t="shared" si="8"/>
        <v>390.42150000000004</v>
      </c>
      <c r="D89" s="5">
        <f t="shared" si="8"/>
        <v>402.13414500000005</v>
      </c>
      <c r="E89" s="5">
        <f t="shared" si="8"/>
        <v>414.19816935000006</v>
      </c>
      <c r="F89" s="5">
        <f t="shared" si="8"/>
        <v>426.62411443050007</v>
      </c>
      <c r="G89" s="5">
        <f t="shared" si="8"/>
        <v>439.42283786341511</v>
      </c>
      <c r="H89" s="5">
        <f t="shared" si="8"/>
        <v>452.6055229993176</v>
      </c>
      <c r="I89" s="24"/>
      <c r="J89" s="24"/>
      <c r="K89" s="24"/>
      <c r="L89" s="24">
        <v>1</v>
      </c>
      <c r="M89" s="24"/>
      <c r="N89" s="24"/>
      <c r="O89" s="24"/>
      <c r="P89" s="24"/>
      <c r="Q89" s="24"/>
      <c r="R89" s="24"/>
      <c r="S89" s="24"/>
      <c r="T89" s="24"/>
      <c r="U89" s="23">
        <f t="shared" si="9"/>
        <v>379.05</v>
      </c>
      <c r="V89" s="23"/>
      <c r="W89" s="18"/>
      <c r="X89" s="18"/>
      <c r="Y89" s="18"/>
      <c r="Z89" s="6">
        <f>D89</f>
        <v>402.13414500000005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402.13414500000005</v>
      </c>
    </row>
    <row r="90" spans="1:35">
      <c r="A90" s="23" t="s">
        <v>16</v>
      </c>
      <c r="B90" s="23">
        <v>332.5</v>
      </c>
      <c r="C90" s="5">
        <f t="shared" si="8"/>
        <v>342.47500000000002</v>
      </c>
      <c r="D90" s="5">
        <f t="shared" si="8"/>
        <v>352.74925000000002</v>
      </c>
      <c r="E90" s="5">
        <f t="shared" si="8"/>
        <v>363.3317275</v>
      </c>
      <c r="F90" s="5">
        <f t="shared" si="8"/>
        <v>374.23167932500002</v>
      </c>
      <c r="G90" s="5">
        <f t="shared" si="8"/>
        <v>385.45862970475002</v>
      </c>
      <c r="H90" s="5">
        <f t="shared" si="8"/>
        <v>397.02238859589255</v>
      </c>
      <c r="I90" s="24"/>
      <c r="J90" s="24"/>
      <c r="K90" s="24"/>
      <c r="L90" s="24"/>
      <c r="M90" s="24">
        <v>1</v>
      </c>
      <c r="N90" s="24"/>
      <c r="O90" s="24"/>
      <c r="P90" s="24"/>
      <c r="Q90" s="24"/>
      <c r="R90" s="24"/>
      <c r="S90" s="24"/>
      <c r="T90" s="24"/>
      <c r="U90" s="23">
        <f t="shared" si="9"/>
        <v>332.5</v>
      </c>
      <c r="V90" s="23"/>
      <c r="W90" s="18"/>
      <c r="X90" s="18"/>
      <c r="Y90" s="18"/>
      <c r="Z90" s="18"/>
      <c r="AA90" s="6">
        <f>D90</f>
        <v>352.74925000000002</v>
      </c>
      <c r="AB90" s="18"/>
      <c r="AC90" s="18"/>
      <c r="AD90" s="18"/>
      <c r="AE90" s="18"/>
      <c r="AF90" s="18"/>
      <c r="AG90" s="18"/>
      <c r="AH90" s="18"/>
      <c r="AI90" s="8">
        <f>SUM(AA90)</f>
        <v>352.74925000000002</v>
      </c>
    </row>
    <row r="91" spans="1:35">
      <c r="A91" s="23" t="s">
        <v>17</v>
      </c>
      <c r="B91" s="23">
        <v>379.05</v>
      </c>
      <c r="C91" s="5">
        <f t="shared" si="8"/>
        <v>390.42150000000004</v>
      </c>
      <c r="D91" s="5">
        <f t="shared" si="8"/>
        <v>402.13414500000005</v>
      </c>
      <c r="E91" s="5">
        <f t="shared" si="8"/>
        <v>414.19816935000006</v>
      </c>
      <c r="F91" s="5">
        <f t="shared" si="8"/>
        <v>426.62411443050007</v>
      </c>
      <c r="G91" s="5">
        <f t="shared" si="8"/>
        <v>439.42283786341511</v>
      </c>
      <c r="H91" s="5">
        <f t="shared" si="8"/>
        <v>452.6055229993176</v>
      </c>
      <c r="I91" s="24"/>
      <c r="J91" s="24"/>
      <c r="K91" s="24"/>
      <c r="L91" s="24"/>
      <c r="M91" s="24"/>
      <c r="N91" s="24">
        <v>1</v>
      </c>
      <c r="O91" s="24"/>
      <c r="P91" s="24"/>
      <c r="Q91" s="24"/>
      <c r="R91" s="24"/>
      <c r="S91" s="24"/>
      <c r="T91" s="24"/>
      <c r="U91" s="23">
        <f t="shared" si="9"/>
        <v>379.05</v>
      </c>
      <c r="V91" s="23"/>
      <c r="W91" s="18"/>
      <c r="X91" s="18"/>
      <c r="Y91" s="18"/>
      <c r="Z91" s="18"/>
      <c r="AA91" s="18"/>
      <c r="AB91" s="6">
        <f>E91</f>
        <v>414.19816935000006</v>
      </c>
      <c r="AC91" s="18"/>
      <c r="AD91" s="18"/>
      <c r="AE91" s="18"/>
      <c r="AF91" s="18"/>
      <c r="AG91" s="18"/>
      <c r="AH91" s="18"/>
      <c r="AI91" s="8">
        <f>SUM(AB91)</f>
        <v>414.19816935000006</v>
      </c>
    </row>
    <row r="92" spans="1:35">
      <c r="A92" s="23" t="s">
        <v>73</v>
      </c>
      <c r="B92" s="23">
        <v>332.5</v>
      </c>
      <c r="C92" s="5">
        <f t="shared" si="8"/>
        <v>342.47500000000002</v>
      </c>
      <c r="D92" s="5">
        <f t="shared" si="8"/>
        <v>352.74925000000002</v>
      </c>
      <c r="E92" s="5">
        <f t="shared" si="8"/>
        <v>363.3317275</v>
      </c>
      <c r="F92" s="5">
        <f t="shared" si="8"/>
        <v>374.23167932500002</v>
      </c>
      <c r="G92" s="5">
        <f t="shared" si="8"/>
        <v>385.45862970475002</v>
      </c>
      <c r="H92" s="5">
        <f t="shared" si="8"/>
        <v>397.02238859589255</v>
      </c>
      <c r="I92" s="24"/>
      <c r="J92" s="24"/>
      <c r="K92" s="24"/>
      <c r="L92" s="24"/>
      <c r="M92" s="24"/>
      <c r="N92" s="24"/>
      <c r="O92" s="24">
        <v>1</v>
      </c>
      <c r="P92" s="24"/>
      <c r="Q92" s="24"/>
      <c r="R92" s="24"/>
      <c r="S92" s="24"/>
      <c r="T92" s="24"/>
      <c r="U92" s="23">
        <f>B92*(I92+J92+K92+L92+M92+N92+O92)</f>
        <v>332.5</v>
      </c>
      <c r="V92" s="23"/>
      <c r="W92" s="18"/>
      <c r="X92" s="18"/>
      <c r="Y92" s="18"/>
      <c r="Z92" s="18"/>
      <c r="AA92" s="18"/>
      <c r="AB92" s="18"/>
      <c r="AC92" s="6">
        <f>E92</f>
        <v>363.3317275</v>
      </c>
      <c r="AD92" s="18"/>
      <c r="AE92" s="18"/>
      <c r="AF92" s="18"/>
      <c r="AG92" s="18"/>
      <c r="AH92" s="18"/>
      <c r="AI92" s="8">
        <f>SUM(AC92)</f>
        <v>363.3317275</v>
      </c>
    </row>
    <row r="93" spans="1:35">
      <c r="A93" s="23" t="s">
        <v>74</v>
      </c>
      <c r="B93" s="23">
        <v>379.05</v>
      </c>
      <c r="C93" s="5">
        <f t="shared" si="8"/>
        <v>390.42150000000004</v>
      </c>
      <c r="D93" s="5">
        <f t="shared" si="8"/>
        <v>402.13414500000005</v>
      </c>
      <c r="E93" s="5">
        <f t="shared" si="8"/>
        <v>414.19816935000006</v>
      </c>
      <c r="F93" s="5">
        <f t="shared" si="8"/>
        <v>426.62411443050007</v>
      </c>
      <c r="G93" s="5">
        <f t="shared" si="8"/>
        <v>439.42283786341511</v>
      </c>
      <c r="H93" s="5">
        <f t="shared" si="8"/>
        <v>452.6055229993176</v>
      </c>
      <c r="I93" s="24"/>
      <c r="J93" s="24"/>
      <c r="K93" s="24"/>
      <c r="L93" s="24"/>
      <c r="M93" s="24"/>
      <c r="N93" s="24"/>
      <c r="O93" s="24"/>
      <c r="P93" s="24">
        <v>1</v>
      </c>
      <c r="Q93" s="24"/>
      <c r="R93" s="24"/>
      <c r="S93" s="24"/>
      <c r="T93" s="24"/>
      <c r="U93" s="23">
        <f t="shared" ref="U93:U98" si="10">B93*(I93+J93+K93+L93+M93+N93+O93+P93+Q93+R93+S93+T93)</f>
        <v>379.05</v>
      </c>
      <c r="V93" s="23"/>
      <c r="W93" s="18"/>
      <c r="X93" s="18"/>
      <c r="Y93" s="18"/>
      <c r="Z93" s="18"/>
      <c r="AA93" s="18"/>
      <c r="AB93" s="18"/>
      <c r="AC93" s="18"/>
      <c r="AD93" s="6">
        <f>F93</f>
        <v>426.62411443050007</v>
      </c>
      <c r="AE93" s="18"/>
      <c r="AF93" s="18"/>
      <c r="AG93" s="18"/>
      <c r="AH93" s="18"/>
      <c r="AI93" s="8">
        <f>SUM(AD93)</f>
        <v>426.62411443050007</v>
      </c>
    </row>
    <row r="94" spans="1:35">
      <c r="A94" s="23" t="s">
        <v>75</v>
      </c>
      <c r="B94" s="23">
        <v>332.5</v>
      </c>
      <c r="C94" s="5">
        <f t="shared" si="8"/>
        <v>342.47500000000002</v>
      </c>
      <c r="D94" s="5">
        <f t="shared" si="8"/>
        <v>352.74925000000002</v>
      </c>
      <c r="E94" s="5">
        <f t="shared" si="8"/>
        <v>363.3317275</v>
      </c>
      <c r="F94" s="5">
        <f t="shared" si="8"/>
        <v>374.23167932500002</v>
      </c>
      <c r="G94" s="5">
        <f t="shared" si="8"/>
        <v>385.45862970475002</v>
      </c>
      <c r="H94" s="5">
        <f t="shared" si="8"/>
        <v>397.02238859589255</v>
      </c>
      <c r="I94" s="24"/>
      <c r="J94" s="24"/>
      <c r="K94" s="24"/>
      <c r="L94" s="24"/>
      <c r="M94" s="24"/>
      <c r="N94" s="24"/>
      <c r="O94" s="24"/>
      <c r="P94" s="24"/>
      <c r="Q94" s="24">
        <v>1</v>
      </c>
      <c r="R94" s="24"/>
      <c r="S94" s="24"/>
      <c r="T94" s="24"/>
      <c r="U94" s="23">
        <f t="shared" si="10"/>
        <v>332.5</v>
      </c>
      <c r="V94" s="23"/>
      <c r="W94" s="18"/>
      <c r="X94" s="18"/>
      <c r="Y94" s="18"/>
      <c r="Z94" s="18"/>
      <c r="AA94" s="18"/>
      <c r="AB94" s="18"/>
      <c r="AC94" s="18"/>
      <c r="AD94" s="18"/>
      <c r="AE94" s="6">
        <f>F94</f>
        <v>374.23167932500002</v>
      </c>
      <c r="AF94" s="18"/>
      <c r="AG94" s="18"/>
      <c r="AH94" s="18"/>
      <c r="AI94" s="8">
        <f>SUM(AE94)</f>
        <v>374.23167932500002</v>
      </c>
    </row>
    <row r="95" spans="1:35">
      <c r="A95" s="23" t="s">
        <v>76</v>
      </c>
      <c r="B95" s="23">
        <v>379.05</v>
      </c>
      <c r="C95" s="5">
        <f t="shared" si="8"/>
        <v>390.42150000000004</v>
      </c>
      <c r="D95" s="5">
        <f t="shared" si="8"/>
        <v>402.13414500000005</v>
      </c>
      <c r="E95" s="5">
        <f t="shared" si="8"/>
        <v>414.19816935000006</v>
      </c>
      <c r="F95" s="5">
        <f t="shared" si="8"/>
        <v>426.62411443050007</v>
      </c>
      <c r="G95" s="5">
        <f t="shared" si="8"/>
        <v>439.42283786341511</v>
      </c>
      <c r="H95" s="5">
        <f t="shared" si="8"/>
        <v>452.6055229993176</v>
      </c>
      <c r="I95" s="24"/>
      <c r="J95" s="24"/>
      <c r="K95" s="24"/>
      <c r="L95" s="24"/>
      <c r="M95" s="24"/>
      <c r="N95" s="24"/>
      <c r="O95" s="24"/>
      <c r="P95" s="24"/>
      <c r="Q95" s="24"/>
      <c r="R95" s="24">
        <v>1</v>
      </c>
      <c r="S95" s="24"/>
      <c r="T95" s="24"/>
      <c r="U95" s="23">
        <f t="shared" si="10"/>
        <v>379.05</v>
      </c>
      <c r="V95" s="23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439.42283786341511</v>
      </c>
      <c r="AG95" s="18"/>
      <c r="AH95" s="18"/>
      <c r="AI95" s="8">
        <f>SUM(AF95)</f>
        <v>439.42283786341511</v>
      </c>
    </row>
    <row r="96" spans="1:35">
      <c r="A96" s="23" t="s">
        <v>77</v>
      </c>
      <c r="B96" s="23">
        <v>332.5</v>
      </c>
      <c r="C96" s="5">
        <f t="shared" si="8"/>
        <v>342.47500000000002</v>
      </c>
      <c r="D96" s="5">
        <f t="shared" si="8"/>
        <v>352.74925000000002</v>
      </c>
      <c r="E96" s="5">
        <f t="shared" si="8"/>
        <v>363.3317275</v>
      </c>
      <c r="F96" s="5">
        <f t="shared" si="8"/>
        <v>374.23167932500002</v>
      </c>
      <c r="G96" s="5">
        <f t="shared" si="8"/>
        <v>385.45862970475002</v>
      </c>
      <c r="H96" s="5">
        <f t="shared" si="8"/>
        <v>397.02238859589255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>
        <v>1</v>
      </c>
      <c r="T96" s="24"/>
      <c r="U96" s="23">
        <f t="shared" si="10"/>
        <v>332.5</v>
      </c>
      <c r="V96" s="23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385.45862970475002</v>
      </c>
      <c r="AH96" s="18"/>
      <c r="AI96" s="8">
        <f>SUM(AG96)</f>
        <v>385.45862970475002</v>
      </c>
    </row>
    <row r="97" spans="1:48">
      <c r="A97" s="23" t="s">
        <v>78</v>
      </c>
      <c r="B97" s="23">
        <v>379.05</v>
      </c>
      <c r="C97" s="5">
        <f t="shared" si="8"/>
        <v>390.42150000000004</v>
      </c>
      <c r="D97" s="5">
        <f t="shared" si="8"/>
        <v>402.13414500000005</v>
      </c>
      <c r="E97" s="5">
        <f t="shared" si="8"/>
        <v>414.19816935000006</v>
      </c>
      <c r="F97" s="5">
        <f t="shared" si="8"/>
        <v>426.62411443050007</v>
      </c>
      <c r="G97" s="5">
        <f t="shared" si="8"/>
        <v>439.42283786341511</v>
      </c>
      <c r="H97" s="5">
        <f t="shared" si="8"/>
        <v>452.6055229993176</v>
      </c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>
        <v>1</v>
      </c>
      <c r="U97" s="23">
        <f t="shared" si="10"/>
        <v>379.05</v>
      </c>
      <c r="V97" s="23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/>
      <c r="AI97" s="8">
        <f>SUM(AH97)</f>
        <v>0</v>
      </c>
    </row>
    <row r="98" spans="1:48">
      <c r="A98" s="23" t="s">
        <v>18</v>
      </c>
      <c r="B98" s="5">
        <v>50</v>
      </c>
      <c r="C98" s="5">
        <f t="shared" si="8"/>
        <v>51.5</v>
      </c>
      <c r="D98" s="5">
        <f t="shared" si="8"/>
        <v>53.045000000000002</v>
      </c>
      <c r="E98" s="5">
        <f t="shared" si="8"/>
        <v>54.63635</v>
      </c>
      <c r="F98" s="5">
        <f t="shared" si="8"/>
        <v>56.275440500000002</v>
      </c>
      <c r="G98" s="5">
        <f t="shared" si="8"/>
        <v>57.963703715000001</v>
      </c>
      <c r="H98" s="5">
        <f t="shared" si="8"/>
        <v>59.702614826450002</v>
      </c>
      <c r="I98" s="24"/>
      <c r="J98" s="24">
        <v>1</v>
      </c>
      <c r="K98" s="24"/>
      <c r="L98" s="24">
        <v>1</v>
      </c>
      <c r="M98" s="24"/>
      <c r="N98" s="24">
        <v>1</v>
      </c>
      <c r="O98" s="24">
        <v>0</v>
      </c>
      <c r="P98" s="24">
        <v>1</v>
      </c>
      <c r="Q98" s="24">
        <v>0</v>
      </c>
      <c r="R98" s="24">
        <v>1</v>
      </c>
      <c r="S98" s="24">
        <v>0</v>
      </c>
      <c r="T98" s="24">
        <v>1</v>
      </c>
      <c r="U98" s="23">
        <f t="shared" si="10"/>
        <v>300</v>
      </c>
      <c r="V98" s="23"/>
      <c r="W98" s="6"/>
      <c r="X98" s="6">
        <f>C98</f>
        <v>51.5</v>
      </c>
      <c r="Y98" s="18"/>
      <c r="Z98" s="6">
        <f>D98</f>
        <v>53.045000000000002</v>
      </c>
      <c r="AA98" s="18"/>
      <c r="AB98" s="6">
        <f>E98</f>
        <v>54.63635</v>
      </c>
      <c r="AC98" s="18"/>
      <c r="AD98" s="6">
        <f>F98</f>
        <v>56.275440500000002</v>
      </c>
      <c r="AE98" s="18"/>
      <c r="AF98" s="6">
        <f>G98</f>
        <v>57.963703715000001</v>
      </c>
      <c r="AG98" s="6">
        <f>G98</f>
        <v>57.963703715000001</v>
      </c>
      <c r="AH98" s="6"/>
      <c r="AI98" s="8">
        <f>SUM(AH98,AF98,AD98,AB98,Z98,X98)</f>
        <v>273.42049421500002</v>
      </c>
    </row>
    <row r="99" spans="1:48">
      <c r="A99" s="23" t="s">
        <v>19</v>
      </c>
      <c r="B99" s="5">
        <v>4.5</v>
      </c>
      <c r="C99" s="5">
        <f t="shared" si="8"/>
        <v>4.6349999999999998</v>
      </c>
      <c r="D99" s="5">
        <f t="shared" si="8"/>
        <v>4.7740499999999999</v>
      </c>
      <c r="E99" s="5">
        <f t="shared" si="8"/>
        <v>4.9172715</v>
      </c>
      <c r="F99" s="5">
        <f t="shared" si="8"/>
        <v>5.0647896450000003</v>
      </c>
      <c r="G99" s="5">
        <f t="shared" si="8"/>
        <v>5.2167333343500006</v>
      </c>
      <c r="H99" s="5">
        <f t="shared" si="8"/>
        <v>5.3732353343805004</v>
      </c>
      <c r="I99" s="24">
        <v>1</v>
      </c>
      <c r="J99" s="24">
        <v>1</v>
      </c>
      <c r="K99" s="24">
        <v>1</v>
      </c>
      <c r="L99" s="24">
        <v>1</v>
      </c>
      <c r="M99" s="24">
        <v>1</v>
      </c>
      <c r="N99" s="24">
        <v>1</v>
      </c>
      <c r="O99" s="24">
        <v>1</v>
      </c>
      <c r="P99" s="24">
        <v>1</v>
      </c>
      <c r="Q99" s="24">
        <v>1</v>
      </c>
      <c r="R99" s="24">
        <v>1</v>
      </c>
      <c r="S99" s="24">
        <v>1</v>
      </c>
      <c r="T99" s="24">
        <v>1</v>
      </c>
      <c r="U99" s="23">
        <f>SUM(B99)*(I99+J99+K99+L99+M99+N99+O99+P99+Q99+R99+S99+T99)</f>
        <v>54</v>
      </c>
      <c r="V99" s="23"/>
      <c r="W99" s="6">
        <f>B99</f>
        <v>4.5</v>
      </c>
      <c r="X99" s="6">
        <f>C99</f>
        <v>4.6349999999999998</v>
      </c>
      <c r="Y99" s="6">
        <f>C99</f>
        <v>4.6349999999999998</v>
      </c>
      <c r="Z99" s="6">
        <f>D99</f>
        <v>4.7740499999999999</v>
      </c>
      <c r="AA99" s="6">
        <f>D99</f>
        <v>4.7740499999999999</v>
      </c>
      <c r="AB99" s="6">
        <f>E99</f>
        <v>4.9172715</v>
      </c>
      <c r="AC99" s="6">
        <f>E99</f>
        <v>4.9172715</v>
      </c>
      <c r="AD99" s="6">
        <f>F99</f>
        <v>5.0647896450000003</v>
      </c>
      <c r="AE99" s="6">
        <f>F99</f>
        <v>5.0647896450000003</v>
      </c>
      <c r="AF99" s="6">
        <f>G99</f>
        <v>5.2167333343500006</v>
      </c>
      <c r="AG99" s="6">
        <f>G99</f>
        <v>5.2167333343500006</v>
      </c>
      <c r="AH99" s="6"/>
      <c r="AI99" s="8">
        <f>SUM(W99:AH99)</f>
        <v>53.715688958699999</v>
      </c>
    </row>
    <row r="100" spans="1:4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">
        <f>SUM(U82:U99)</f>
        <v>9357.9</v>
      </c>
      <c r="P100" s="23"/>
      <c r="Q100" s="23">
        <f>O100/6</f>
        <v>1559.6499999999999</v>
      </c>
      <c r="R100" s="23"/>
      <c r="S100" s="23"/>
      <c r="T100" s="23"/>
      <c r="U100" s="23"/>
      <c r="V100" s="5"/>
      <c r="W100" s="5"/>
      <c r="X100" s="5"/>
      <c r="Y100" s="5"/>
      <c r="Z100" s="5"/>
      <c r="AA100" s="5"/>
      <c r="AB100" s="5"/>
      <c r="AI100" s="5">
        <f>SUM(AI82:AI99)</f>
        <v>8427.6991849013575</v>
      </c>
    </row>
    <row r="101" spans="1:4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I101" s="35">
        <f>AI100/12</f>
        <v>702.30826540844646</v>
      </c>
    </row>
    <row r="102" spans="1:4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W102" s="9">
        <f>SUM(W82,W86,W99)</f>
        <v>454.5</v>
      </c>
      <c r="X102" s="9">
        <f>SUM(X82:X83,X85,X87,X98:X99)</f>
        <v>932.51050000000009</v>
      </c>
      <c r="Y102" s="9">
        <f>SUM(Y82,Y88,Y99)</f>
        <v>468.13499999999999</v>
      </c>
      <c r="Z102" s="9">
        <f>SUM(Z82:Z85,Z89,Z98:Z99)</f>
        <v>1221.0428550000001</v>
      </c>
      <c r="AA102" s="9">
        <f>SUM(AA82,AA90,AA99)</f>
        <v>482.17905000000002</v>
      </c>
      <c r="AB102" s="9">
        <f>SUM(AB82:AB83,AB85,AB91,AB98:AB99)</f>
        <v>989.30038945000013</v>
      </c>
      <c r="AC102" s="9">
        <f>SUM(AC82,AC92,AC99)</f>
        <v>496.64442150000008</v>
      </c>
      <c r="AD102" s="9">
        <f>SUM(AD82:AD85,AD93,AD98:AD99)</f>
        <v>1295.4043648695003</v>
      </c>
      <c r="AE102" s="9">
        <f>SUM(AE82,AE94,AE99)</f>
        <v>511.54375414500009</v>
      </c>
      <c r="AF102" s="9">
        <f>SUM(AF82:AF83,AF85,AF95,AF98:AF99)</f>
        <v>1049.5487831675052</v>
      </c>
      <c r="AG102" s="9">
        <f>SUM(AG82,AG96,AG99)</f>
        <v>526.89006676935003</v>
      </c>
      <c r="AH102" s="9"/>
      <c r="AI102" s="5">
        <f>SUM(W102:AH102)</f>
        <v>8427.6991849013575</v>
      </c>
      <c r="AK102" s="5"/>
    </row>
    <row r="103" spans="1:48" s="23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3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SUM(W102:AH102)/11</f>
        <v>766.15447135466889</v>
      </c>
    </row>
    <row r="105" spans="1:48" s="23" customFormat="1">
      <c r="A105" s="48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3" customFormat="1">
      <c r="A106" s="22" t="s">
        <v>164</v>
      </c>
      <c r="B106" s="49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3" customFormat="1">
      <c r="A107" s="46">
        <v>1.03</v>
      </c>
      <c r="B107" s="49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3" customFormat="1">
      <c r="D108" s="13"/>
      <c r="E108" s="50">
        <f>AI104*((A107^B107)-1)/(A107-1)/B107</f>
        <v>825.96685923519578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3" t="s">
        <v>9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 t="s">
        <v>20</v>
      </c>
      <c r="U110" s="23"/>
      <c r="V110" s="29">
        <v>1</v>
      </c>
      <c r="W110" s="23"/>
      <c r="X110" s="23"/>
      <c r="Y110" s="23"/>
      <c r="Z110" s="23"/>
      <c r="AA110" s="23"/>
      <c r="AB110" s="23"/>
      <c r="AC110" s="23"/>
      <c r="AD110" s="23"/>
    </row>
    <row r="111" spans="1:48">
      <c r="A111" s="22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30" t="s">
        <v>106</v>
      </c>
      <c r="K111" s="30" t="s">
        <v>107</v>
      </c>
      <c r="L111" s="30" t="s">
        <v>61</v>
      </c>
      <c r="M111" s="30" t="s">
        <v>108</v>
      </c>
      <c r="N111" s="30" t="s">
        <v>109</v>
      </c>
      <c r="O111" s="30" t="s">
        <v>64</v>
      </c>
      <c r="P111" s="30" t="s">
        <v>110</v>
      </c>
      <c r="Q111" s="30" t="s">
        <v>111</v>
      </c>
      <c r="R111" s="30" t="s">
        <v>66</v>
      </c>
      <c r="S111" s="30" t="s">
        <v>112</v>
      </c>
      <c r="T111" s="30" t="s">
        <v>113</v>
      </c>
      <c r="U111" s="30" t="s">
        <v>68</v>
      </c>
      <c r="V111" s="30" t="s">
        <v>114</v>
      </c>
      <c r="W111" s="30" t="s">
        <v>115</v>
      </c>
      <c r="X111" s="30" t="s">
        <v>70</v>
      </c>
      <c r="Y111" s="30" t="s">
        <v>116</v>
      </c>
      <c r="Z111" s="30" t="s">
        <v>117</v>
      </c>
      <c r="AA111" s="30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3" t="s">
        <v>0</v>
      </c>
      <c r="B112" s="23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1">
        <v>1</v>
      </c>
      <c r="K112" s="31">
        <v>1</v>
      </c>
      <c r="L112" s="31">
        <v>1</v>
      </c>
      <c r="M112" s="31">
        <v>1</v>
      </c>
      <c r="N112" s="31">
        <v>1</v>
      </c>
      <c r="O112" s="31">
        <v>1</v>
      </c>
      <c r="P112" s="31">
        <v>1</v>
      </c>
      <c r="Q112" s="31">
        <v>1</v>
      </c>
      <c r="R112" s="31">
        <v>1</v>
      </c>
      <c r="S112" s="31">
        <v>1</v>
      </c>
      <c r="T112" s="31">
        <v>1</v>
      </c>
      <c r="U112" s="31">
        <v>1</v>
      </c>
      <c r="V112" s="31">
        <v>1</v>
      </c>
      <c r="W112" s="31">
        <v>1</v>
      </c>
      <c r="X112" s="31">
        <v>1</v>
      </c>
      <c r="Y112" s="31">
        <v>1</v>
      </c>
      <c r="Z112" s="31">
        <v>1</v>
      </c>
      <c r="AA112" s="31">
        <v>1</v>
      </c>
      <c r="AB112" s="23">
        <f t="shared" ref="AB112:AB135" si="12">B112*(J112+K112+L112+M112+N112+O112+P112+Q112+R112+S112+T112+U112+V112+W112+X112+Y112+Z112+AA112)</f>
        <v>2115</v>
      </c>
      <c r="AC112" s="23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3" t="s">
        <v>10</v>
      </c>
      <c r="B113" s="23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1"/>
      <c r="K113" s="31">
        <v>1</v>
      </c>
      <c r="L113" s="31"/>
      <c r="M113" s="31">
        <v>1</v>
      </c>
      <c r="N113" s="31"/>
      <c r="O113" s="31">
        <v>1</v>
      </c>
      <c r="P113" s="31"/>
      <c r="Q113" s="31">
        <v>1</v>
      </c>
      <c r="R113" s="31"/>
      <c r="S113" s="31">
        <v>1</v>
      </c>
      <c r="T113" s="31"/>
      <c r="U113" s="31">
        <v>1</v>
      </c>
      <c r="V113" s="31">
        <v>0</v>
      </c>
      <c r="W113" s="31">
        <v>1</v>
      </c>
      <c r="X113" s="31">
        <v>0</v>
      </c>
      <c r="Y113" s="31">
        <v>1</v>
      </c>
      <c r="Z113" s="31">
        <v>0</v>
      </c>
      <c r="AA113" s="31">
        <v>1</v>
      </c>
      <c r="AB113" s="23">
        <f t="shared" si="12"/>
        <v>1897.2</v>
      </c>
      <c r="AC113" s="23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3" t="s">
        <v>11</v>
      </c>
      <c r="B114" s="23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1"/>
      <c r="K114" s="31"/>
      <c r="L114" s="31"/>
      <c r="M114" s="31">
        <v>1</v>
      </c>
      <c r="N114" s="31"/>
      <c r="O114" s="31"/>
      <c r="P114" s="31"/>
      <c r="Q114" s="31">
        <v>1</v>
      </c>
      <c r="R114" s="31"/>
      <c r="S114" s="31">
        <v>0</v>
      </c>
      <c r="T114" s="31"/>
      <c r="U114" s="31">
        <v>1</v>
      </c>
      <c r="V114" s="31"/>
      <c r="W114" s="31"/>
      <c r="X114" s="31"/>
      <c r="Y114" s="31">
        <v>1</v>
      </c>
      <c r="Z114" s="31"/>
      <c r="AA114" s="31"/>
      <c r="AB114" s="23">
        <f t="shared" si="12"/>
        <v>982.4</v>
      </c>
      <c r="AC114" s="23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3" t="s">
        <v>33</v>
      </c>
      <c r="B115" s="23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1">
        <v>1</v>
      </c>
      <c r="K115" s="31">
        <v>1</v>
      </c>
      <c r="L115" s="32"/>
      <c r="M115" s="31">
        <v>2</v>
      </c>
      <c r="N115" s="31"/>
      <c r="O115" s="31">
        <v>2</v>
      </c>
      <c r="P115" s="31"/>
      <c r="Q115" s="31">
        <v>2</v>
      </c>
      <c r="R115" s="31"/>
      <c r="S115" s="31">
        <v>2</v>
      </c>
      <c r="T115" s="31"/>
      <c r="U115" s="31">
        <v>2</v>
      </c>
      <c r="V115" s="31"/>
      <c r="W115" s="31">
        <v>2</v>
      </c>
      <c r="X115" s="31"/>
      <c r="Y115" s="31">
        <v>2</v>
      </c>
      <c r="Z115" s="31"/>
      <c r="AA115" s="31">
        <v>2</v>
      </c>
      <c r="AB115" s="23">
        <f t="shared" si="12"/>
        <v>1386</v>
      </c>
      <c r="AC115" s="23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3" t="s">
        <v>12</v>
      </c>
      <c r="B116" s="23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1">
        <v>1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23">
        <f t="shared" si="12"/>
        <v>332.5</v>
      </c>
      <c r="AC116" s="23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3" t="s">
        <v>13</v>
      </c>
      <c r="B117" s="23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1"/>
      <c r="K117" s="31">
        <v>1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23">
        <f t="shared" si="12"/>
        <v>379.05</v>
      </c>
      <c r="AC117" s="23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3" t="s">
        <v>14</v>
      </c>
      <c r="B118" s="23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1"/>
      <c r="K118" s="31"/>
      <c r="L118" s="31">
        <v>1</v>
      </c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23">
        <f t="shared" si="12"/>
        <v>332.5</v>
      </c>
      <c r="AC118" s="23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3" t="s">
        <v>15</v>
      </c>
      <c r="B119" s="23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1"/>
      <c r="K119" s="31"/>
      <c r="L119" s="31"/>
      <c r="M119" s="31">
        <v>1</v>
      </c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23">
        <f t="shared" si="12"/>
        <v>379.05</v>
      </c>
      <c r="AC119" s="23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3" t="s">
        <v>16</v>
      </c>
      <c r="B120" s="23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1"/>
      <c r="K120" s="31"/>
      <c r="L120" s="31"/>
      <c r="M120" s="31"/>
      <c r="N120" s="31">
        <v>1</v>
      </c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23">
        <f t="shared" si="12"/>
        <v>332.5</v>
      </c>
      <c r="AC120" s="23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3" t="s">
        <v>17</v>
      </c>
      <c r="B121" s="23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1"/>
      <c r="K121" s="31"/>
      <c r="L121" s="31"/>
      <c r="M121" s="31"/>
      <c r="N121" s="31"/>
      <c r="O121" s="31">
        <v>1</v>
      </c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23">
        <f t="shared" si="12"/>
        <v>379.05</v>
      </c>
      <c r="AC121" s="23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3" t="s">
        <v>73</v>
      </c>
      <c r="B122" s="23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1"/>
      <c r="K122" s="33"/>
      <c r="L122" s="31"/>
      <c r="M122" s="31"/>
      <c r="N122" s="31"/>
      <c r="O122" s="31"/>
      <c r="P122" s="31">
        <v>1</v>
      </c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23">
        <f t="shared" si="12"/>
        <v>332.5</v>
      </c>
      <c r="AC122" s="23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3" t="s">
        <v>74</v>
      </c>
      <c r="B123" s="23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1"/>
      <c r="K123" s="31"/>
      <c r="L123" s="31"/>
      <c r="M123" s="31"/>
      <c r="N123" s="31"/>
      <c r="O123" s="31"/>
      <c r="P123" s="31"/>
      <c r="Q123" s="31">
        <v>1</v>
      </c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23">
        <f t="shared" si="12"/>
        <v>379.05</v>
      </c>
      <c r="AC123" s="23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3" t="s">
        <v>75</v>
      </c>
      <c r="B124" s="23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1"/>
      <c r="K124" s="31"/>
      <c r="L124" s="31"/>
      <c r="M124" s="31"/>
      <c r="N124" s="31"/>
      <c r="O124" s="31"/>
      <c r="P124" s="31"/>
      <c r="Q124" s="31"/>
      <c r="R124" s="31">
        <v>1</v>
      </c>
      <c r="S124" s="31"/>
      <c r="T124" s="31"/>
      <c r="U124" s="31"/>
      <c r="V124" s="31"/>
      <c r="W124" s="31"/>
      <c r="X124" s="31"/>
      <c r="Y124" s="31"/>
      <c r="Z124" s="31"/>
      <c r="AA124" s="31"/>
      <c r="AB124" s="23">
        <f t="shared" si="12"/>
        <v>332.5</v>
      </c>
      <c r="AC124" s="23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3" t="s">
        <v>76</v>
      </c>
      <c r="B125" s="23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1"/>
      <c r="K125" s="31"/>
      <c r="L125" s="31"/>
      <c r="M125" s="31"/>
      <c r="N125" s="31"/>
      <c r="O125" s="31"/>
      <c r="P125" s="31"/>
      <c r="Q125" s="31"/>
      <c r="R125" s="31"/>
      <c r="S125" s="31">
        <v>1</v>
      </c>
      <c r="T125" s="31"/>
      <c r="U125" s="31"/>
      <c r="V125" s="31"/>
      <c r="W125" s="31"/>
      <c r="X125" s="31"/>
      <c r="Y125" s="31"/>
      <c r="Z125" s="31"/>
      <c r="AA125" s="31"/>
      <c r="AB125" s="23">
        <f t="shared" si="12"/>
        <v>379.05</v>
      </c>
      <c r="AC125" s="23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3" t="s">
        <v>77</v>
      </c>
      <c r="B126" s="23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>
        <v>1</v>
      </c>
      <c r="U126" s="31"/>
      <c r="V126" s="31"/>
      <c r="W126" s="31"/>
      <c r="X126" s="31"/>
      <c r="Y126" s="31"/>
      <c r="Z126" s="31"/>
      <c r="AA126" s="31"/>
      <c r="AB126" s="23">
        <f t="shared" si="12"/>
        <v>332.5</v>
      </c>
      <c r="AC126" s="23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3" t="s">
        <v>78</v>
      </c>
      <c r="B127" s="23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>
        <v>1</v>
      </c>
      <c r="V127" s="31"/>
      <c r="W127" s="31"/>
      <c r="X127" s="31"/>
      <c r="Y127" s="31"/>
      <c r="Z127" s="31"/>
      <c r="AA127" s="31"/>
      <c r="AB127" s="23">
        <f t="shared" si="12"/>
        <v>379.05</v>
      </c>
      <c r="AC127" s="23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3" t="s">
        <v>118</v>
      </c>
      <c r="B128" s="23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>
        <v>1</v>
      </c>
      <c r="W128" s="31"/>
      <c r="X128" s="31"/>
      <c r="Y128" s="31"/>
      <c r="Z128" s="31"/>
      <c r="AA128" s="31"/>
      <c r="AB128" s="23">
        <f t="shared" si="12"/>
        <v>332.5</v>
      </c>
      <c r="AC128" s="23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3" t="s">
        <v>119</v>
      </c>
      <c r="B129" s="23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>
        <v>1</v>
      </c>
      <c r="X129" s="31"/>
      <c r="Y129" s="31"/>
      <c r="Z129" s="31"/>
      <c r="AA129" s="31"/>
      <c r="AB129" s="23">
        <f t="shared" si="12"/>
        <v>379.05</v>
      </c>
      <c r="AC129" s="23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3" t="s">
        <v>120</v>
      </c>
      <c r="B130" s="23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>
        <v>1</v>
      </c>
      <c r="Y130" s="31"/>
      <c r="Z130" s="31"/>
      <c r="AA130" s="31"/>
      <c r="AB130" s="23">
        <f t="shared" si="12"/>
        <v>332.5</v>
      </c>
      <c r="AC130" s="23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3" t="s">
        <v>121</v>
      </c>
      <c r="B131" s="23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>
        <v>1</v>
      </c>
      <c r="Z131" s="31"/>
      <c r="AA131" s="31"/>
      <c r="AB131" s="23">
        <f t="shared" si="12"/>
        <v>379.05</v>
      </c>
      <c r="AC131" s="23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3" t="s">
        <v>122</v>
      </c>
      <c r="B132" s="23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>
        <v>1</v>
      </c>
      <c r="AA132" s="31"/>
      <c r="AB132" s="23">
        <f t="shared" si="12"/>
        <v>332.5</v>
      </c>
      <c r="AC132" s="23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3" t="s">
        <v>123</v>
      </c>
      <c r="B133" s="23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>
        <v>1</v>
      </c>
      <c r="AB133" s="23">
        <f t="shared" si="12"/>
        <v>379.05</v>
      </c>
      <c r="AC133" s="23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3" t="s">
        <v>18</v>
      </c>
      <c r="B134" s="23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1"/>
      <c r="K134" s="31">
        <v>1</v>
      </c>
      <c r="L134" s="31"/>
      <c r="M134" s="31">
        <v>1</v>
      </c>
      <c r="N134" s="31"/>
      <c r="O134" s="31">
        <v>1</v>
      </c>
      <c r="P134" s="31">
        <v>0</v>
      </c>
      <c r="Q134" s="31">
        <v>1</v>
      </c>
      <c r="R134" s="31">
        <v>0</v>
      </c>
      <c r="S134" s="31">
        <v>1</v>
      </c>
      <c r="T134" s="31">
        <v>0</v>
      </c>
      <c r="U134" s="31">
        <v>1</v>
      </c>
      <c r="V134" s="31">
        <v>0</v>
      </c>
      <c r="W134" s="31">
        <v>1</v>
      </c>
      <c r="X134" s="31"/>
      <c r="Y134" s="31">
        <v>1</v>
      </c>
      <c r="Z134" s="31"/>
      <c r="AA134" s="31">
        <v>1</v>
      </c>
      <c r="AB134" s="23">
        <f t="shared" si="12"/>
        <v>450</v>
      </c>
      <c r="AC134" s="23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3" t="s">
        <v>19</v>
      </c>
      <c r="B135" s="23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1">
        <v>1</v>
      </c>
      <c r="K135" s="31">
        <v>1</v>
      </c>
      <c r="L135" s="31">
        <v>1</v>
      </c>
      <c r="M135" s="31">
        <v>1</v>
      </c>
      <c r="N135" s="31">
        <v>1</v>
      </c>
      <c r="O135" s="31">
        <v>1</v>
      </c>
      <c r="P135" s="31">
        <v>1</v>
      </c>
      <c r="Q135" s="31">
        <v>1</v>
      </c>
      <c r="R135" s="31">
        <v>1</v>
      </c>
      <c r="S135" s="31">
        <v>1</v>
      </c>
      <c r="T135" s="31">
        <v>1</v>
      </c>
      <c r="U135" s="31">
        <v>1</v>
      </c>
      <c r="V135" s="31">
        <v>1</v>
      </c>
      <c r="W135" s="31">
        <v>1</v>
      </c>
      <c r="X135" s="31">
        <v>1</v>
      </c>
      <c r="Y135" s="31">
        <v>1</v>
      </c>
      <c r="Z135" s="31">
        <v>1</v>
      </c>
      <c r="AA135" s="31">
        <v>1</v>
      </c>
      <c r="AB135" s="23">
        <f t="shared" si="12"/>
        <v>81</v>
      </c>
      <c r="AC135" s="23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1">
        <f>SUM(AB112:AB135)</f>
        <v>13315.549999999996</v>
      </c>
      <c r="V136" s="23"/>
      <c r="W136" s="23">
        <f>U136/6</f>
        <v>2219.2583333333328</v>
      </c>
      <c r="X136" s="23"/>
      <c r="Y136" s="23"/>
      <c r="Z136" s="23"/>
      <c r="AA136" s="23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V137" s="34">
        <f>AV136/18</f>
        <v>739.75277777777751</v>
      </c>
    </row>
    <row r="138" spans="1:54" s="23" customFormat="1">
      <c r="AV138" s="34"/>
    </row>
    <row r="139" spans="1:54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3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3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3" customFormat="1">
      <c r="A142" s="48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3" customFormat="1">
      <c r="A143" s="22" t="s">
        <v>164</v>
      </c>
      <c r="B143" s="49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3" customFormat="1">
      <c r="A144" s="46">
        <v>1.03</v>
      </c>
      <c r="B144" s="49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3" customFormat="1">
      <c r="D145" s="13"/>
      <c r="E145" s="50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3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3"/>
    </row>
    <row r="148" spans="1:54">
      <c r="A148" s="2" t="s">
        <v>31</v>
      </c>
      <c r="B148" s="23" t="s">
        <v>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 t="s">
        <v>20</v>
      </c>
      <c r="U148" s="23"/>
      <c r="V148" s="29">
        <v>1</v>
      </c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</row>
    <row r="149" spans="1:54">
      <c r="A149" s="22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30" t="s">
        <v>106</v>
      </c>
      <c r="K149" s="30" t="s">
        <v>107</v>
      </c>
      <c r="L149" s="30" t="s">
        <v>61</v>
      </c>
      <c r="M149" s="30" t="s">
        <v>108</v>
      </c>
      <c r="N149" s="30" t="s">
        <v>109</v>
      </c>
      <c r="O149" s="30" t="s">
        <v>64</v>
      </c>
      <c r="P149" s="30" t="s">
        <v>110</v>
      </c>
      <c r="Q149" s="30" t="s">
        <v>111</v>
      </c>
      <c r="R149" s="30" t="s">
        <v>66</v>
      </c>
      <c r="S149" s="30" t="s">
        <v>112</v>
      </c>
      <c r="T149" s="30" t="s">
        <v>113</v>
      </c>
      <c r="U149" s="30" t="s">
        <v>68</v>
      </c>
      <c r="V149" s="30" t="s">
        <v>114</v>
      </c>
      <c r="W149" s="30" t="s">
        <v>115</v>
      </c>
      <c r="X149" s="30" t="s">
        <v>70</v>
      </c>
      <c r="Y149" s="30" t="s">
        <v>116</v>
      </c>
      <c r="Z149" s="30" t="s">
        <v>117</v>
      </c>
      <c r="AA149" s="30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3" t="s">
        <v>0</v>
      </c>
      <c r="B150" s="23">
        <v>117.5</v>
      </c>
      <c r="C150" s="5">
        <f t="shared" ref="C150:C153" si="17">B150*$V$80</f>
        <v>121.02500000000001</v>
      </c>
      <c r="D150" s="5">
        <f t="shared" ref="D150:H150" si="18">C150*$V$110</f>
        <v>121.02500000000001</v>
      </c>
      <c r="E150" s="5">
        <f t="shared" si="18"/>
        <v>121.02500000000001</v>
      </c>
      <c r="F150" s="5">
        <f t="shared" si="18"/>
        <v>121.02500000000001</v>
      </c>
      <c r="G150" s="5">
        <f t="shared" si="18"/>
        <v>121.02500000000001</v>
      </c>
      <c r="H150" s="5">
        <f t="shared" si="18"/>
        <v>121.02500000000001</v>
      </c>
      <c r="I150" s="5"/>
      <c r="J150" s="31">
        <v>1</v>
      </c>
      <c r="K150" s="31">
        <v>1</v>
      </c>
      <c r="L150" s="31">
        <v>1</v>
      </c>
      <c r="M150" s="31">
        <v>1</v>
      </c>
      <c r="N150" s="31">
        <v>1</v>
      </c>
      <c r="O150" s="31">
        <v>1</v>
      </c>
      <c r="P150" s="31">
        <v>1</v>
      </c>
      <c r="Q150" s="31">
        <v>1</v>
      </c>
      <c r="R150" s="31">
        <v>1</v>
      </c>
      <c r="S150" s="31">
        <v>1</v>
      </c>
      <c r="T150" s="31">
        <v>1</v>
      </c>
      <c r="U150" s="31">
        <v>1</v>
      </c>
      <c r="V150" s="31">
        <v>1</v>
      </c>
      <c r="W150" s="31">
        <v>1</v>
      </c>
      <c r="X150" s="31">
        <v>1</v>
      </c>
      <c r="Y150" s="31">
        <v>1</v>
      </c>
      <c r="Z150" s="31">
        <v>1</v>
      </c>
      <c r="AA150" s="31">
        <v>1</v>
      </c>
      <c r="AB150" s="23">
        <f t="shared" ref="AB150:AB173" si="19">B150*(J150+K150+L150+M150+N150+O150+P150+Q150+R150+S150+T150+U150+V150+W150+X150+Y150+Z150+AA150)</f>
        <v>2115</v>
      </c>
      <c r="AC150" s="23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121.02500000000001</v>
      </c>
      <c r="AV150" s="8">
        <f>SUM(AD150:AU150)</f>
        <v>2118.5250000000001</v>
      </c>
    </row>
    <row r="151" spans="1:54">
      <c r="A151" s="23" t="s">
        <v>32</v>
      </c>
      <c r="B151" s="23">
        <v>277.3</v>
      </c>
      <c r="C151" s="5">
        <f t="shared" si="17"/>
        <v>285.61900000000003</v>
      </c>
      <c r="D151" s="5">
        <f t="shared" ref="D151:H151" si="20">C151*$V$110</f>
        <v>285.61900000000003</v>
      </c>
      <c r="E151" s="5">
        <f t="shared" si="20"/>
        <v>285.61900000000003</v>
      </c>
      <c r="F151" s="5">
        <f t="shared" si="20"/>
        <v>285.61900000000003</v>
      </c>
      <c r="G151" s="5">
        <f t="shared" si="20"/>
        <v>285.61900000000003</v>
      </c>
      <c r="H151" s="5">
        <f t="shared" si="20"/>
        <v>285.61900000000003</v>
      </c>
      <c r="I151" s="5"/>
      <c r="J151" s="31"/>
      <c r="K151" s="31">
        <v>1</v>
      </c>
      <c r="L151" s="31"/>
      <c r="M151" s="31">
        <v>1</v>
      </c>
      <c r="N151" s="31"/>
      <c r="O151" s="31">
        <v>1</v>
      </c>
      <c r="P151" s="31"/>
      <c r="Q151" s="31">
        <v>1</v>
      </c>
      <c r="R151" s="31"/>
      <c r="S151" s="31">
        <v>1</v>
      </c>
      <c r="T151" s="31"/>
      <c r="U151" s="31">
        <v>1</v>
      </c>
      <c r="V151" s="31">
        <v>0</v>
      </c>
      <c r="W151" s="31">
        <v>1</v>
      </c>
      <c r="X151" s="31">
        <v>0</v>
      </c>
      <c r="Y151" s="31">
        <v>1</v>
      </c>
      <c r="Z151" s="31">
        <v>0</v>
      </c>
      <c r="AA151" s="31">
        <v>1</v>
      </c>
      <c r="AB151" s="23">
        <f t="shared" si="19"/>
        <v>2495.7000000000003</v>
      </c>
      <c r="AC151" s="23">
        <v>270</v>
      </c>
      <c r="AD151" s="5"/>
      <c r="AE151" s="6">
        <f>B151</f>
        <v>277.3</v>
      </c>
      <c r="AF151" s="5"/>
      <c r="AG151" s="6">
        <f>C151</f>
        <v>285.61900000000003</v>
      </c>
      <c r="AH151" s="5"/>
      <c r="AI151" s="6">
        <f>D151</f>
        <v>285.61900000000003</v>
      </c>
      <c r="AJ151" s="5"/>
      <c r="AK151" s="6">
        <f>D151</f>
        <v>285.61900000000003</v>
      </c>
      <c r="AL151" s="5"/>
      <c r="AM151" s="6">
        <f>E151</f>
        <v>285.61900000000003</v>
      </c>
      <c r="AN151" s="5"/>
      <c r="AO151" s="6">
        <f>F151</f>
        <v>285.61900000000003</v>
      </c>
      <c r="AP151" s="18"/>
      <c r="AQ151" s="6">
        <f>F151</f>
        <v>285.61900000000003</v>
      </c>
      <c r="AR151" s="18"/>
      <c r="AS151" s="6">
        <f>G151</f>
        <v>285.61900000000003</v>
      </c>
      <c r="AT151" s="18"/>
      <c r="AU151" s="6">
        <f>H151</f>
        <v>285.61900000000003</v>
      </c>
      <c r="AV151" s="8">
        <f t="shared" ref="AV151:AV172" si="21">SUM(AD151:AU151)</f>
        <v>2562.2520000000009</v>
      </c>
    </row>
    <row r="152" spans="1:54">
      <c r="A152" s="23" t="s">
        <v>11</v>
      </c>
      <c r="B152" s="23">
        <v>245.6</v>
      </c>
      <c r="C152" s="5">
        <f t="shared" si="17"/>
        <v>252.96799999999999</v>
      </c>
      <c r="D152" s="5">
        <f t="shared" ref="D152:H152" si="22">C152*$V$110</f>
        <v>252.96799999999999</v>
      </c>
      <c r="E152" s="5">
        <f t="shared" si="22"/>
        <v>252.96799999999999</v>
      </c>
      <c r="F152" s="5">
        <f t="shared" si="22"/>
        <v>252.96799999999999</v>
      </c>
      <c r="G152" s="5">
        <f t="shared" si="22"/>
        <v>252.96799999999999</v>
      </c>
      <c r="H152" s="5">
        <f t="shared" si="22"/>
        <v>252.96799999999999</v>
      </c>
      <c r="I152" s="5"/>
      <c r="J152" s="31"/>
      <c r="K152" s="31"/>
      <c r="L152" s="31"/>
      <c r="M152" s="31">
        <v>1</v>
      </c>
      <c r="N152" s="31"/>
      <c r="O152" s="31"/>
      <c r="P152" s="31"/>
      <c r="Q152" s="31">
        <v>1</v>
      </c>
      <c r="R152" s="31"/>
      <c r="S152" s="31">
        <v>0</v>
      </c>
      <c r="T152" s="31"/>
      <c r="U152" s="31">
        <v>1</v>
      </c>
      <c r="V152" s="31"/>
      <c r="W152" s="31"/>
      <c r="X152" s="31"/>
      <c r="Y152" s="31">
        <v>1</v>
      </c>
      <c r="Z152" s="31"/>
      <c r="AA152" s="31"/>
      <c r="AB152" s="23">
        <f t="shared" si="19"/>
        <v>982.4</v>
      </c>
      <c r="AC152" s="23">
        <v>239.1</v>
      </c>
      <c r="AD152" s="5"/>
      <c r="AE152" s="5"/>
      <c r="AF152" s="5"/>
      <c r="AG152" s="6">
        <f>C152</f>
        <v>252.96799999999999</v>
      </c>
      <c r="AH152" s="5"/>
      <c r="AI152" s="5"/>
      <c r="AJ152" s="5"/>
      <c r="AK152" s="6">
        <f>D152</f>
        <v>252.96799999999999</v>
      </c>
      <c r="AL152" s="5"/>
      <c r="AM152" s="5"/>
      <c r="AN152" s="5"/>
      <c r="AO152" s="6">
        <f>E152</f>
        <v>252.96799999999999</v>
      </c>
      <c r="AP152" s="18"/>
      <c r="AQ152" s="18"/>
      <c r="AR152" s="18"/>
      <c r="AS152" s="6">
        <f>G152</f>
        <v>252.96799999999999</v>
      </c>
      <c r="AT152" s="18"/>
      <c r="AU152" s="18"/>
      <c r="AV152" s="8">
        <f t="shared" si="21"/>
        <v>1011.872</v>
      </c>
    </row>
    <row r="153" spans="1:54">
      <c r="A153" s="23" t="s">
        <v>33</v>
      </c>
      <c r="B153" s="23">
        <v>77</v>
      </c>
      <c r="C153" s="5">
        <f t="shared" si="17"/>
        <v>79.31</v>
      </c>
      <c r="D153" s="5">
        <f t="shared" ref="D153:H153" si="23">C153*$V$110</f>
        <v>79.31</v>
      </c>
      <c r="E153" s="5">
        <f t="shared" si="23"/>
        <v>79.31</v>
      </c>
      <c r="F153" s="5">
        <f t="shared" si="23"/>
        <v>79.31</v>
      </c>
      <c r="G153" s="5">
        <f t="shared" si="23"/>
        <v>79.31</v>
      </c>
      <c r="H153" s="5">
        <f t="shared" si="23"/>
        <v>79.31</v>
      </c>
      <c r="I153" s="5"/>
      <c r="J153" s="31">
        <v>1</v>
      </c>
      <c r="K153" s="31">
        <v>1</v>
      </c>
      <c r="L153" s="32"/>
      <c r="M153" s="31">
        <v>2</v>
      </c>
      <c r="N153" s="31"/>
      <c r="O153" s="31">
        <v>2</v>
      </c>
      <c r="P153" s="31"/>
      <c r="Q153" s="31">
        <v>2</v>
      </c>
      <c r="R153" s="31"/>
      <c r="S153" s="31">
        <v>2</v>
      </c>
      <c r="T153" s="31"/>
      <c r="U153" s="31">
        <v>2</v>
      </c>
      <c r="V153" s="31"/>
      <c r="W153" s="31">
        <v>2</v>
      </c>
      <c r="X153" s="31"/>
      <c r="Y153" s="31">
        <v>2</v>
      </c>
      <c r="Z153" s="31"/>
      <c r="AA153" s="31">
        <v>2</v>
      </c>
      <c r="AB153" s="23">
        <f t="shared" si="19"/>
        <v>1386</v>
      </c>
      <c r="AC153" s="23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158.62</v>
      </c>
      <c r="AH153" s="18"/>
      <c r="AI153" s="6">
        <f>D153*O153</f>
        <v>158.62</v>
      </c>
      <c r="AJ153" s="18"/>
      <c r="AK153" s="6">
        <f>D153*Q153</f>
        <v>158.62</v>
      </c>
      <c r="AL153" s="18"/>
      <c r="AM153" s="6">
        <f>E153*S153</f>
        <v>158.62</v>
      </c>
      <c r="AN153" s="18"/>
      <c r="AO153" s="6">
        <f>F153*U153</f>
        <v>158.62</v>
      </c>
      <c r="AP153" s="18"/>
      <c r="AQ153" s="6">
        <f>F153*W153</f>
        <v>158.62</v>
      </c>
      <c r="AR153" s="18"/>
      <c r="AS153" s="6">
        <f>G153*Y153</f>
        <v>158.62</v>
      </c>
      <c r="AT153" s="18"/>
      <c r="AU153" s="6">
        <f>H153*AA153</f>
        <v>158.62</v>
      </c>
      <c r="AV153" s="8">
        <f t="shared" si="21"/>
        <v>1422.96</v>
      </c>
    </row>
    <row r="154" spans="1:54">
      <c r="A154" s="23" t="s">
        <v>12</v>
      </c>
      <c r="B154" s="23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1">
        <v>1</v>
      </c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23">
        <f t="shared" si="19"/>
        <v>332.5</v>
      </c>
      <c r="AC154" s="23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3" t="s">
        <v>13</v>
      </c>
      <c r="B155" s="23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1"/>
      <c r="K155" s="31">
        <v>1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23">
        <f t="shared" si="19"/>
        <v>379.05</v>
      </c>
      <c r="AC155" s="23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3" t="s">
        <v>14</v>
      </c>
      <c r="B156" s="23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1"/>
      <c r="K156" s="31"/>
      <c r="L156" s="31">
        <v>1</v>
      </c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23">
        <f t="shared" si="19"/>
        <v>332.5</v>
      </c>
      <c r="AC156" s="23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3" t="s">
        <v>15</v>
      </c>
      <c r="B157" s="23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1"/>
      <c r="K157" s="31"/>
      <c r="L157" s="31"/>
      <c r="M157" s="31">
        <v>1</v>
      </c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23">
        <f t="shared" si="19"/>
        <v>379.05</v>
      </c>
      <c r="AC157" s="23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3" t="s">
        <v>16</v>
      </c>
      <c r="B158" s="23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1"/>
      <c r="K158" s="31"/>
      <c r="L158" s="31"/>
      <c r="M158" s="31"/>
      <c r="N158" s="31">
        <v>1</v>
      </c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23">
        <f t="shared" si="19"/>
        <v>332.5</v>
      </c>
      <c r="AC158" s="23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3" t="s">
        <v>17</v>
      </c>
      <c r="B159" s="23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1"/>
      <c r="K159" s="31"/>
      <c r="L159" s="31"/>
      <c r="M159" s="31"/>
      <c r="N159" s="31"/>
      <c r="O159" s="31">
        <v>1</v>
      </c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23">
        <f t="shared" si="19"/>
        <v>379.05</v>
      </c>
      <c r="AC159" s="23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3" t="s">
        <v>73</v>
      </c>
      <c r="B160" s="23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1"/>
      <c r="K160" s="33"/>
      <c r="L160" s="31"/>
      <c r="M160" s="31"/>
      <c r="N160" s="31"/>
      <c r="O160" s="31"/>
      <c r="P160" s="31">
        <v>1</v>
      </c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23">
        <f t="shared" si="19"/>
        <v>332.5</v>
      </c>
      <c r="AC160" s="23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3" t="s">
        <v>74</v>
      </c>
      <c r="B161" s="23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1"/>
      <c r="K161" s="31"/>
      <c r="L161" s="31"/>
      <c r="M161" s="31"/>
      <c r="N161" s="31"/>
      <c r="O161" s="31"/>
      <c r="P161" s="31"/>
      <c r="Q161" s="31">
        <v>1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23">
        <f t="shared" si="19"/>
        <v>379.05</v>
      </c>
      <c r="AC161" s="23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3" t="s">
        <v>75</v>
      </c>
      <c r="B162" s="23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1"/>
      <c r="K162" s="31"/>
      <c r="L162" s="31"/>
      <c r="M162" s="31"/>
      <c r="N162" s="31"/>
      <c r="O162" s="31"/>
      <c r="P162" s="31"/>
      <c r="Q162" s="31"/>
      <c r="R162" s="31">
        <v>1</v>
      </c>
      <c r="S162" s="31"/>
      <c r="T162" s="31"/>
      <c r="U162" s="31"/>
      <c r="V162" s="31"/>
      <c r="W162" s="31"/>
      <c r="X162" s="31"/>
      <c r="Y162" s="31"/>
      <c r="Z162" s="31"/>
      <c r="AA162" s="31"/>
      <c r="AB162" s="23">
        <f t="shared" si="19"/>
        <v>332.5</v>
      </c>
      <c r="AC162" s="23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3" t="s">
        <v>76</v>
      </c>
      <c r="B163" s="23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1"/>
      <c r="K163" s="31"/>
      <c r="L163" s="31"/>
      <c r="M163" s="31"/>
      <c r="N163" s="31"/>
      <c r="O163" s="31"/>
      <c r="P163" s="31"/>
      <c r="Q163" s="31"/>
      <c r="R163" s="31"/>
      <c r="S163" s="31">
        <v>1</v>
      </c>
      <c r="T163" s="31"/>
      <c r="U163" s="31"/>
      <c r="V163" s="31"/>
      <c r="W163" s="31"/>
      <c r="X163" s="31"/>
      <c r="Y163" s="31"/>
      <c r="Z163" s="31"/>
      <c r="AA163" s="31"/>
      <c r="AB163" s="23">
        <f t="shared" si="19"/>
        <v>379.05</v>
      </c>
      <c r="AC163" s="23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3" t="s">
        <v>77</v>
      </c>
      <c r="B164" s="23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>
        <v>1</v>
      </c>
      <c r="U164" s="31"/>
      <c r="V164" s="31"/>
      <c r="W164" s="31"/>
      <c r="X164" s="31"/>
      <c r="Y164" s="31"/>
      <c r="Z164" s="31"/>
      <c r="AA164" s="31"/>
      <c r="AB164" s="23">
        <f t="shared" si="19"/>
        <v>332.5</v>
      </c>
      <c r="AC164" s="23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3" t="s">
        <v>78</v>
      </c>
      <c r="B165" s="23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>
        <v>1</v>
      </c>
      <c r="V165" s="31"/>
      <c r="W165" s="31"/>
      <c r="X165" s="31"/>
      <c r="Y165" s="31"/>
      <c r="Z165" s="31"/>
      <c r="AA165" s="31"/>
      <c r="AB165" s="23">
        <f t="shared" si="19"/>
        <v>379.05</v>
      </c>
      <c r="AC165" s="23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3" t="s">
        <v>118</v>
      </c>
      <c r="B166" s="23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>
        <v>1</v>
      </c>
      <c r="W166" s="31"/>
      <c r="X166" s="31"/>
      <c r="Y166" s="31"/>
      <c r="Z166" s="31"/>
      <c r="AA166" s="31"/>
      <c r="AB166" s="23">
        <f t="shared" si="19"/>
        <v>332.5</v>
      </c>
      <c r="AC166" s="23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3" t="s">
        <v>119</v>
      </c>
      <c r="B167" s="23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>
        <v>1</v>
      </c>
      <c r="X167" s="31"/>
      <c r="Y167" s="31"/>
      <c r="Z167" s="31"/>
      <c r="AA167" s="31"/>
      <c r="AB167" s="23">
        <f t="shared" si="19"/>
        <v>379.05</v>
      </c>
      <c r="AC167" s="23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3" t="s">
        <v>120</v>
      </c>
      <c r="B168" s="23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>
        <v>1</v>
      </c>
      <c r="Y168" s="31"/>
      <c r="Z168" s="31"/>
      <c r="AA168" s="31"/>
      <c r="AB168" s="23">
        <f t="shared" si="19"/>
        <v>332.5</v>
      </c>
      <c r="AC168" s="23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3" t="s">
        <v>121</v>
      </c>
      <c r="B169" s="23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>
        <v>1</v>
      </c>
      <c r="Z169" s="31"/>
      <c r="AA169" s="31"/>
      <c r="AB169" s="23">
        <f t="shared" si="19"/>
        <v>379.05</v>
      </c>
      <c r="AC169" s="23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3" t="s">
        <v>122</v>
      </c>
      <c r="B170" s="23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>
        <v>1</v>
      </c>
      <c r="AA170" s="31"/>
      <c r="AB170" s="23">
        <f t="shared" si="19"/>
        <v>332.5</v>
      </c>
      <c r="AC170" s="23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3" t="s">
        <v>123</v>
      </c>
      <c r="B171" s="23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>
        <v>1</v>
      </c>
      <c r="AB171" s="23">
        <f t="shared" si="19"/>
        <v>379.05</v>
      </c>
      <c r="AC171" s="23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3" t="s">
        <v>18</v>
      </c>
      <c r="B172" s="23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1"/>
      <c r="K172" s="31">
        <v>1</v>
      </c>
      <c r="L172" s="31"/>
      <c r="M172" s="31">
        <v>1</v>
      </c>
      <c r="N172" s="31"/>
      <c r="O172" s="31">
        <v>1</v>
      </c>
      <c r="P172" s="31">
        <v>0</v>
      </c>
      <c r="Q172" s="31">
        <v>1</v>
      </c>
      <c r="R172" s="31">
        <v>0</v>
      </c>
      <c r="S172" s="31">
        <v>1</v>
      </c>
      <c r="T172" s="31">
        <v>0</v>
      </c>
      <c r="U172" s="31">
        <v>1</v>
      </c>
      <c r="V172" s="31">
        <v>0</v>
      </c>
      <c r="W172" s="31">
        <v>1</v>
      </c>
      <c r="X172" s="31"/>
      <c r="Y172" s="31">
        <v>1</v>
      </c>
      <c r="Z172" s="31"/>
      <c r="AA172" s="31">
        <v>1</v>
      </c>
      <c r="AB172" s="23">
        <f t="shared" si="19"/>
        <v>450</v>
      </c>
      <c r="AC172" s="23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3" t="s">
        <v>19</v>
      </c>
      <c r="B173" s="23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1">
        <v>1</v>
      </c>
      <c r="K173" s="31">
        <v>1</v>
      </c>
      <c r="L173" s="31">
        <v>1</v>
      </c>
      <c r="M173" s="31">
        <v>1</v>
      </c>
      <c r="N173" s="31">
        <v>1</v>
      </c>
      <c r="O173" s="31">
        <v>1</v>
      </c>
      <c r="P173" s="31">
        <v>1</v>
      </c>
      <c r="Q173" s="31">
        <v>1</v>
      </c>
      <c r="R173" s="31">
        <v>1</v>
      </c>
      <c r="S173" s="31">
        <v>1</v>
      </c>
      <c r="T173" s="31">
        <v>1</v>
      </c>
      <c r="U173" s="31">
        <v>1</v>
      </c>
      <c r="V173" s="31">
        <v>1</v>
      </c>
      <c r="W173" s="31">
        <v>1</v>
      </c>
      <c r="X173" s="31">
        <v>1</v>
      </c>
      <c r="Y173" s="31">
        <v>1</v>
      </c>
      <c r="Z173" s="31">
        <v>1</v>
      </c>
      <c r="AA173" s="31">
        <v>1</v>
      </c>
      <c r="AB173" s="23">
        <f t="shared" si="19"/>
        <v>81</v>
      </c>
      <c r="AC173" s="23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1">
        <f>SUM(AB150:AB173)</f>
        <v>13914.049999999996</v>
      </c>
      <c r="V174" s="23"/>
      <c r="W174" s="23">
        <f>U174/6</f>
        <v>2319.0083333333328</v>
      </c>
      <c r="X174" s="23"/>
      <c r="Y174" s="23"/>
      <c r="Z174" s="23"/>
      <c r="AA174" s="23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3"/>
      <c r="AP174" s="23"/>
      <c r="AQ174" s="23"/>
      <c r="AR174" s="23"/>
      <c r="AS174" s="23"/>
      <c r="AT174" s="23"/>
      <c r="AU174" s="23"/>
      <c r="AV174" s="8">
        <f>SUM(AV150:AV173)</f>
        <v>14050.558999999996</v>
      </c>
    </row>
    <row r="175" spans="1:48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34">
        <f>AV174/18</f>
        <v>780.58661111111087</v>
      </c>
    </row>
    <row r="176" spans="1:48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1248.2570000000001</v>
      </c>
      <c r="AH176" s="9">
        <f t="shared" si="44"/>
        <v>454.5</v>
      </c>
      <c r="AI176" s="9">
        <f t="shared" si="44"/>
        <v>995.28899999999999</v>
      </c>
      <c r="AJ176" s="9">
        <f t="shared" si="44"/>
        <v>454.5</v>
      </c>
      <c r="AK176" s="9">
        <f t="shared" si="44"/>
        <v>1248.2570000000001</v>
      </c>
      <c r="AL176" s="9">
        <f t="shared" si="44"/>
        <v>454.5</v>
      </c>
      <c r="AM176" s="9">
        <f t="shared" si="44"/>
        <v>995.28899999999999</v>
      </c>
      <c r="AN176" s="9">
        <f t="shared" si="44"/>
        <v>454.5</v>
      </c>
      <c r="AO176" s="9">
        <f t="shared" si="44"/>
        <v>1248.2570000000001</v>
      </c>
      <c r="AP176" s="9">
        <f t="shared" si="44"/>
        <v>454.5</v>
      </c>
      <c r="AQ176" s="9">
        <f t="shared" si="44"/>
        <v>995.28899999999999</v>
      </c>
      <c r="AR176" s="9">
        <f t="shared" si="44"/>
        <v>454.5</v>
      </c>
      <c r="AS176" s="9">
        <f t="shared" si="44"/>
        <v>1248.2570000000001</v>
      </c>
      <c r="AT176" s="9">
        <f t="shared" si="44"/>
        <v>454.5</v>
      </c>
      <c r="AU176" s="9">
        <f t="shared" si="44"/>
        <v>998.81400000000008</v>
      </c>
      <c r="AV176" s="9">
        <f>SUM(AD176:AU176)</f>
        <v>14050.558999999999</v>
      </c>
    </row>
    <row r="178" spans="1:48">
      <c r="AV178">
        <f>SUM(AD176:AU176)/18</f>
        <v>780.5866111111111</v>
      </c>
    </row>
    <row r="179" spans="1:48">
      <c r="A179" s="48" t="s">
        <v>163</v>
      </c>
      <c r="B179" s="23"/>
      <c r="C179" s="23"/>
      <c r="D179" s="23"/>
      <c r="E179" s="23"/>
      <c r="F179" s="23"/>
    </row>
    <row r="180" spans="1:48">
      <c r="A180" s="22" t="s">
        <v>164</v>
      </c>
      <c r="B180" s="49" t="s">
        <v>165</v>
      </c>
      <c r="C180" s="23"/>
      <c r="D180" s="23"/>
      <c r="E180" s="23"/>
      <c r="F180" s="23"/>
    </row>
    <row r="181" spans="1:48">
      <c r="A181" s="46">
        <v>1.03</v>
      </c>
      <c r="B181" s="49">
        <v>6</v>
      </c>
      <c r="C181" s="23"/>
      <c r="D181" s="9" t="s">
        <v>166</v>
      </c>
      <c r="E181" s="13"/>
      <c r="F181" s="13"/>
    </row>
    <row r="182" spans="1:48">
      <c r="A182" s="23"/>
      <c r="B182" s="23"/>
      <c r="C182" s="23"/>
      <c r="D182" s="13"/>
      <c r="E182" s="50">
        <f>AV178*((A181^B181)-1)/(A181-1)/B181</f>
        <v>841.52569181055742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zoomScale="75" zoomScaleNormal="75" workbookViewId="0">
      <selection activeCell="E147" sqref="E147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2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8" t="s">
        <v>172</v>
      </c>
    </row>
    <row r="6" spans="1:20">
      <c r="A6" t="s">
        <v>28</v>
      </c>
      <c r="B6">
        <v>114.8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688.8</v>
      </c>
      <c r="L6" s="20">
        <f>(B6*P4)+B6</f>
        <v>114.8</v>
      </c>
      <c r="M6" s="20">
        <f>(L6*P4)+L6</f>
        <v>114.8</v>
      </c>
      <c r="N6" s="20">
        <f>(M6*P4)+M6</f>
        <v>114.8</v>
      </c>
      <c r="O6" s="20">
        <f>(N6*P4)+N6</f>
        <v>114.8</v>
      </c>
      <c r="P6" s="20">
        <f>(O6*P4)+O6</f>
        <v>114.8</v>
      </c>
      <c r="Q6" s="20">
        <f>(P6*P4)+P6</f>
        <v>114.8</v>
      </c>
      <c r="R6" s="8">
        <f>SUM(L6:Q6)</f>
        <v>688.8</v>
      </c>
      <c r="T6" s="46">
        <f>SUM(L20:N20)/3</f>
        <v>689.65</v>
      </c>
    </row>
    <row r="7" spans="1:20">
      <c r="A7" t="s">
        <v>29</v>
      </c>
      <c r="B7">
        <v>386</v>
      </c>
      <c r="C7" s="19"/>
      <c r="D7" s="19">
        <v>1</v>
      </c>
      <c r="E7" s="19"/>
      <c r="F7" s="19">
        <v>1</v>
      </c>
      <c r="G7" s="19"/>
      <c r="H7" s="19">
        <v>1</v>
      </c>
      <c r="J7">
        <f>B32*(C7+D7+E7+F7+G7+H7)</f>
        <v>1158</v>
      </c>
      <c r="L7" s="5">
        <f>(B32*P4)+B32</f>
        <v>386</v>
      </c>
      <c r="M7" s="20">
        <f>(L7*P4)+L7</f>
        <v>386</v>
      </c>
      <c r="N7" s="5">
        <f>(M7*P4)+M7</f>
        <v>386</v>
      </c>
      <c r="O7" s="20">
        <f>(N7*P4)+N7</f>
        <v>386</v>
      </c>
      <c r="P7" s="5">
        <f>(O7*P4)+O7</f>
        <v>386</v>
      </c>
      <c r="Q7" s="20">
        <f>(P7*P4)+P7</f>
        <v>386</v>
      </c>
      <c r="R7" s="8">
        <f>M7+O7+Q7</f>
        <v>1158</v>
      </c>
    </row>
    <row r="8" spans="1:20">
      <c r="A8" t="s">
        <v>30</v>
      </c>
      <c r="B8">
        <v>259.2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259.2</v>
      </c>
      <c r="L8" s="5">
        <f>(B8*P4)+B8</f>
        <v>259.2</v>
      </c>
      <c r="M8" s="5">
        <f>(L8*P4)+L8</f>
        <v>259.2</v>
      </c>
      <c r="N8" s="5">
        <f>(M8*P4)+M8</f>
        <v>259.2</v>
      </c>
      <c r="O8" s="20">
        <f>(N8*P4)+N8</f>
        <v>259.2</v>
      </c>
      <c r="P8" s="5">
        <f>(O8*P4)+O8</f>
        <v>259.2</v>
      </c>
      <c r="Q8" s="5">
        <f>(P8*P4)+P8</f>
        <v>259.2</v>
      </c>
      <c r="R8" s="8">
        <f>SUM(O8)</f>
        <v>259.2</v>
      </c>
    </row>
    <row r="9" spans="1:20">
      <c r="A9" t="s">
        <v>33</v>
      </c>
      <c r="B9">
        <v>77</v>
      </c>
      <c r="C9" s="19">
        <v>1</v>
      </c>
      <c r="D9" s="19">
        <v>2</v>
      </c>
      <c r="E9" s="19"/>
      <c r="F9" s="19">
        <v>2</v>
      </c>
      <c r="G9" s="19"/>
      <c r="H9" s="19">
        <v>2</v>
      </c>
      <c r="J9">
        <f>B9*(C9+D9+F9+H9)</f>
        <v>539</v>
      </c>
      <c r="L9" s="20">
        <f>(B9*P4)+B9</f>
        <v>77</v>
      </c>
      <c r="M9" s="20">
        <f>(L9*P4)+L9*D9</f>
        <v>154</v>
      </c>
      <c r="N9" s="5">
        <f>(M9*P4)+M9</f>
        <v>154</v>
      </c>
      <c r="O9" s="20">
        <f>(N9*P4)+N9</f>
        <v>154</v>
      </c>
      <c r="P9" s="5">
        <f>(O9*P4)+O9</f>
        <v>154</v>
      </c>
      <c r="Q9" s="20">
        <f>(P9*P4)+P9</f>
        <v>154</v>
      </c>
      <c r="R9" s="8">
        <f>SUM(L9+M9+O9,Q9)</f>
        <v>539</v>
      </c>
      <c r="T9" s="48" t="s">
        <v>173</v>
      </c>
    </row>
    <row r="10" spans="1:20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20">
        <f>(B10*P4)+B10</f>
        <v>332.5</v>
      </c>
      <c r="M10" s="5">
        <f>(L10*P4)+L10</f>
        <v>332.5</v>
      </c>
      <c r="N10" s="5">
        <f>(M10*P4)+M10</f>
        <v>332.5</v>
      </c>
      <c r="O10" s="5">
        <f>(N10*P4)+N10</f>
        <v>332.5</v>
      </c>
      <c r="P10" s="5">
        <f>(O10*P4)+O10</f>
        <v>332.5</v>
      </c>
      <c r="Q10" s="5">
        <f>(P10*P4)+P10</f>
        <v>332.5</v>
      </c>
      <c r="R10" s="8">
        <f>SUM(L10)</f>
        <v>332.5</v>
      </c>
      <c r="T10" s="46">
        <f>SUM(L20:P20)/5</f>
        <v>773.66000000000008</v>
      </c>
    </row>
    <row r="11" spans="1:20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379.05</v>
      </c>
      <c r="M11" s="20">
        <f>(L11*P4)+L11</f>
        <v>379.05</v>
      </c>
      <c r="N11" s="5">
        <f>(M11*P4)+M11</f>
        <v>379.05</v>
      </c>
      <c r="O11" s="5">
        <f>(N11*P4)+N11</f>
        <v>379.05</v>
      </c>
      <c r="P11" s="5">
        <f>(O11*P4)+O11</f>
        <v>379.05</v>
      </c>
      <c r="Q11" s="5">
        <f>(P11*P4)+P11</f>
        <v>379.05</v>
      </c>
      <c r="R11" s="8">
        <f>SUM(M11)</f>
        <v>379.05</v>
      </c>
    </row>
    <row r="12" spans="1:20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332.5</v>
      </c>
      <c r="M12" s="5">
        <f>(L12*P4)+L12</f>
        <v>332.5</v>
      </c>
      <c r="N12" s="20">
        <f>(M12*P4)+M12</f>
        <v>332.5</v>
      </c>
      <c r="O12" s="5">
        <f>(N12*P4)+N12</f>
        <v>332.5</v>
      </c>
      <c r="P12" s="5">
        <f>(O12*P4)+O12</f>
        <v>332.5</v>
      </c>
      <c r="Q12" s="5">
        <f>(P12*P4)+P12</f>
        <v>332.5</v>
      </c>
      <c r="R12" s="8">
        <f>SUM(N12)</f>
        <v>332.5</v>
      </c>
    </row>
    <row r="13" spans="1:20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379.05</v>
      </c>
      <c r="M13" s="5">
        <f>(L13*P4)+L13</f>
        <v>379.05</v>
      </c>
      <c r="N13" s="5">
        <f>(M13*P4)+M13</f>
        <v>379.05</v>
      </c>
      <c r="O13" s="20">
        <f>(N13*P4)+N13</f>
        <v>379.05</v>
      </c>
      <c r="P13" s="5">
        <f>(O13*P4)+O13</f>
        <v>379.05</v>
      </c>
      <c r="Q13" s="5">
        <f>(P13*P4)+P13</f>
        <v>379.05</v>
      </c>
      <c r="R13" s="8">
        <f>SUM(O13)</f>
        <v>379.05</v>
      </c>
    </row>
    <row r="14" spans="1:20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332.5</v>
      </c>
      <c r="M14" s="5">
        <f>(L14*P4)+L14</f>
        <v>332.5</v>
      </c>
      <c r="N14" s="5">
        <f>(M14*P4)+M14</f>
        <v>332.5</v>
      </c>
      <c r="O14" s="5">
        <f>(N14*P4)+N14</f>
        <v>332.5</v>
      </c>
      <c r="P14" s="20">
        <f>(O14*P4)+O14</f>
        <v>332.5</v>
      </c>
      <c r="Q14" s="5">
        <f>(P14*P4)+P14</f>
        <v>332.5</v>
      </c>
      <c r="R14" s="8">
        <f>SUM(P14)</f>
        <v>332.5</v>
      </c>
    </row>
    <row r="15" spans="1:20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379.05</v>
      </c>
      <c r="M15" s="5">
        <f>(L15*P4)+L15</f>
        <v>379.05</v>
      </c>
      <c r="N15" s="5">
        <f>(M15*P4)+M15</f>
        <v>379.05</v>
      </c>
      <c r="O15" s="5">
        <f>(N15*P4)+N15</f>
        <v>379.05</v>
      </c>
      <c r="P15" s="5">
        <f>(O15*P4)+O15</f>
        <v>379.05</v>
      </c>
      <c r="Q15" s="20">
        <f>(P15*P4)+P15</f>
        <v>379.05</v>
      </c>
      <c r="R15" s="8">
        <f>SUM(Q15)</f>
        <v>379.05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>
        <v>1</v>
      </c>
      <c r="J16">
        <f t="shared" si="0"/>
        <v>150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f>(P16*P4)+P16</f>
        <v>50</v>
      </c>
      <c r="R16" s="8">
        <f>SUM(M16,O16,Q16)</f>
        <v>150</v>
      </c>
    </row>
    <row r="17" spans="1:31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20">
        <f>(B17*P4)+B17</f>
        <v>4.5</v>
      </c>
      <c r="M17" s="20">
        <f>(L17*P4)+L17</f>
        <v>4.5</v>
      </c>
      <c r="N17" s="20">
        <f>(M17*P4)+M17</f>
        <v>4.5</v>
      </c>
      <c r="O17" s="20">
        <f>(N17*P4)+N17</f>
        <v>4.5</v>
      </c>
      <c r="P17" s="20">
        <f>(O17*P4)+O17</f>
        <v>4.5</v>
      </c>
      <c r="Q17" s="20">
        <f>(P17*P4)+P17</f>
        <v>4.5</v>
      </c>
      <c r="R17" s="8">
        <f>SUM(L17:Q17)</f>
        <v>27</v>
      </c>
    </row>
    <row r="18" spans="1:31">
      <c r="J18">
        <f>SUM(J6:J17)</f>
        <v>4956.6500000000005</v>
      </c>
      <c r="M18" s="5"/>
      <c r="N18" s="5"/>
      <c r="O18" s="5"/>
      <c r="P18" s="5"/>
      <c r="Q18" s="5"/>
      <c r="R18" s="8">
        <f>SUM(R6:R17)</f>
        <v>4956.6500000000005</v>
      </c>
    </row>
    <row r="19" spans="1:31">
      <c r="L19" s="5"/>
      <c r="M19" s="5"/>
      <c r="N19" s="5"/>
      <c r="O19" s="5"/>
      <c r="P19" s="5"/>
      <c r="Q19" s="5"/>
      <c r="R19" s="5">
        <f>R18/6</f>
        <v>826.10833333333346</v>
      </c>
    </row>
    <row r="20" spans="1:31">
      <c r="A20" s="48"/>
      <c r="J20" s="5">
        <f>J18/6</f>
        <v>826.10833333333346</v>
      </c>
      <c r="L20" s="9">
        <f>SUM(L6,L9,L10,L17)</f>
        <v>528.79999999999995</v>
      </c>
      <c r="M20" s="9">
        <f>SUM(M6:M7,M9,M11,M16,M17)</f>
        <v>1088.3499999999999</v>
      </c>
      <c r="N20" s="9">
        <f>SUM(N6,N12,N17)</f>
        <v>451.8</v>
      </c>
      <c r="O20" s="9">
        <f>SUM(O6:O9,O13,O16:O17)</f>
        <v>1347.55</v>
      </c>
      <c r="P20" s="9">
        <f>SUM(P6,P14,P17)</f>
        <v>451.8</v>
      </c>
      <c r="Q20" s="9">
        <f>SUM(Q6:Q7,Q9,Q15:Q17)</f>
        <v>1088.3499999999999</v>
      </c>
      <c r="R20" s="9">
        <f>SUM(L20:Q20)</f>
        <v>4956.6499999999996</v>
      </c>
    </row>
    <row r="21" spans="1:31">
      <c r="B21" s="5"/>
    </row>
    <row r="22" spans="1:31" s="23" customFormat="1">
      <c r="B22" s="5"/>
      <c r="R22" s="23">
        <f>SUM(L20:Q20)/6</f>
        <v>826.10833333333323</v>
      </c>
    </row>
    <row r="23" spans="1:31" s="23" customFormat="1">
      <c r="A23" s="48" t="s">
        <v>163</v>
      </c>
    </row>
    <row r="24" spans="1:31" s="23" customFormat="1">
      <c r="A24" s="22" t="s">
        <v>164</v>
      </c>
      <c r="B24" s="49" t="s">
        <v>165</v>
      </c>
    </row>
    <row r="25" spans="1:31" s="23" customFormat="1">
      <c r="A25" s="46">
        <v>1.03</v>
      </c>
      <c r="B25" s="49">
        <v>6</v>
      </c>
      <c r="D25" s="9" t="s">
        <v>166</v>
      </c>
      <c r="E25" s="13"/>
      <c r="F25" s="13"/>
    </row>
    <row r="26" spans="1:31" s="23" customFormat="1">
      <c r="D26" s="13"/>
      <c r="E26" s="50">
        <f>R22*((A25^B25)-1)/(A25-1)/B25</f>
        <v>890.60121813932085</v>
      </c>
      <c r="F26" s="13"/>
    </row>
    <row r="28" spans="1:31">
      <c r="A28" s="3" t="s">
        <v>27</v>
      </c>
    </row>
    <row r="29" spans="1:31">
      <c r="A29" s="22" t="s">
        <v>60</v>
      </c>
      <c r="B29" t="s">
        <v>9</v>
      </c>
      <c r="C29" s="25" t="s">
        <v>98</v>
      </c>
      <c r="D29" s="25"/>
      <c r="E29" s="27" t="s">
        <v>99</v>
      </c>
      <c r="F29" s="27"/>
      <c r="G29" s="25" t="s">
        <v>100</v>
      </c>
      <c r="H29" s="25"/>
      <c r="I29" s="27" t="s">
        <v>101</v>
      </c>
      <c r="J29" s="27"/>
      <c r="K29" s="25" t="s">
        <v>102</v>
      </c>
      <c r="L29" s="25"/>
      <c r="M29" s="27" t="s">
        <v>103</v>
      </c>
      <c r="N29" s="27"/>
      <c r="S29" t="s">
        <v>20</v>
      </c>
      <c r="U29" s="11">
        <v>0</v>
      </c>
    </row>
    <row r="30" spans="1:31">
      <c r="A30" s="4"/>
      <c r="B30" s="4" t="s">
        <v>8</v>
      </c>
      <c r="C30" s="26" t="s">
        <v>62</v>
      </c>
      <c r="D30" s="26" t="s">
        <v>61</v>
      </c>
      <c r="E30" s="28" t="s">
        <v>63</v>
      </c>
      <c r="F30" s="28" t="s">
        <v>64</v>
      </c>
      <c r="G30" s="26" t="s">
        <v>65</v>
      </c>
      <c r="H30" s="26" t="s">
        <v>66</v>
      </c>
      <c r="I30" s="28" t="s">
        <v>67</v>
      </c>
      <c r="J30" s="28" t="s">
        <v>68</v>
      </c>
      <c r="K30" s="26" t="s">
        <v>69</v>
      </c>
      <c r="L30" s="26" t="s">
        <v>70</v>
      </c>
      <c r="M30" s="28" t="s">
        <v>71</v>
      </c>
      <c r="N30" s="28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3" t="s">
        <v>28</v>
      </c>
      <c r="B31" s="23">
        <v>114.8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1377.6</v>
      </c>
      <c r="Q31" s="6">
        <f>(B31*U29)+B31</f>
        <v>114.8</v>
      </c>
      <c r="R31" s="6">
        <f>(B31*U29)+B31</f>
        <v>114.8</v>
      </c>
      <c r="S31" s="6">
        <f>(R31*U29)+R31</f>
        <v>114.8</v>
      </c>
      <c r="T31" s="6">
        <f>(R31*U29)+R31</f>
        <v>114.8</v>
      </c>
      <c r="U31" s="6">
        <f>(T31*U29)+T31</f>
        <v>114.8</v>
      </c>
      <c r="V31" s="6">
        <f>(T31*U29)+T31</f>
        <v>114.8</v>
      </c>
      <c r="W31" s="6">
        <f>(V31*U29)+V31</f>
        <v>114.8</v>
      </c>
      <c r="X31" s="6">
        <f>(V31*U29)+V31</f>
        <v>114.8</v>
      </c>
      <c r="Y31" s="6">
        <f>(X31*U29)+X31</f>
        <v>114.8</v>
      </c>
      <c r="Z31" s="6">
        <f>(X31*U29)+X31</f>
        <v>114.8</v>
      </c>
      <c r="AA31" s="6">
        <f>(Z31*U29)+Z31</f>
        <v>114.8</v>
      </c>
      <c r="AB31" s="6">
        <f>(AA31*AA29)+AA31</f>
        <v>114.8</v>
      </c>
      <c r="AC31" s="8">
        <f>SUM(Q31:AB31)</f>
        <v>1377.5999999999997</v>
      </c>
    </row>
    <row r="32" spans="1:31">
      <c r="A32" s="23" t="s">
        <v>29</v>
      </c>
      <c r="B32" s="23">
        <v>386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2316</v>
      </c>
      <c r="Q32" s="5">
        <f>(B7*U29)+B7</f>
        <v>386</v>
      </c>
      <c r="R32" s="6">
        <f>(B7*U29)+B7</f>
        <v>386</v>
      </c>
      <c r="S32" s="5">
        <f>(R32*U29)+R32</f>
        <v>386</v>
      </c>
      <c r="T32" s="6">
        <f>(R32*U29)+R32</f>
        <v>386</v>
      </c>
      <c r="U32" s="5">
        <f>(T32*U29)+T32</f>
        <v>386</v>
      </c>
      <c r="V32" s="6">
        <f>(T32*U29)+T32</f>
        <v>386</v>
      </c>
      <c r="W32" s="5">
        <f>(V32*U29)+V32</f>
        <v>386</v>
      </c>
      <c r="X32" s="6">
        <f>(W32*AA29)+W32</f>
        <v>386</v>
      </c>
      <c r="Y32" s="5">
        <f>(X32*U29)+X32</f>
        <v>386</v>
      </c>
      <c r="Z32" s="6">
        <f>(Y32*AA29)+Y32</f>
        <v>386</v>
      </c>
      <c r="AA32" s="5">
        <f>(Z32*U29)+Z32</f>
        <v>386</v>
      </c>
      <c r="AB32" s="6">
        <f>(AA32*AA29)+AA32</f>
        <v>386</v>
      </c>
      <c r="AC32" s="8">
        <f>SUM(R32,T32,V32,X32,Z32,AB32)</f>
        <v>2316</v>
      </c>
      <c r="AE32" s="48" t="s">
        <v>175</v>
      </c>
    </row>
    <row r="33" spans="1:31">
      <c r="A33" s="23" t="s">
        <v>30</v>
      </c>
      <c r="B33" s="23">
        <v>259.2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777.59999999999991</v>
      </c>
      <c r="Q33" s="5">
        <f>(B33*U29)+B33</f>
        <v>259.2</v>
      </c>
      <c r="R33" s="5">
        <f>(B33*U29)+B33</f>
        <v>259.2</v>
      </c>
      <c r="S33" s="5">
        <f>(R33*U29)+R33</f>
        <v>259.2</v>
      </c>
      <c r="T33" s="6">
        <f>(R33*U29)+R33</f>
        <v>259.2</v>
      </c>
      <c r="U33" s="5">
        <f>(T33*U29)+T33</f>
        <v>259.2</v>
      </c>
      <c r="V33" s="5">
        <f>(T33*U29)+T33</f>
        <v>259.2</v>
      </c>
      <c r="W33" s="5">
        <f>(V33*U29)+V33</f>
        <v>259.2</v>
      </c>
      <c r="X33" s="6">
        <f>(V33*U29)+V33</f>
        <v>259.2</v>
      </c>
      <c r="Y33" s="5">
        <f>(X33*U29)+X33</f>
        <v>259.2</v>
      </c>
      <c r="Z33" s="5">
        <f>(X33*U29)+X33</f>
        <v>259.2</v>
      </c>
      <c r="AA33" s="5">
        <f>(Z33*U29)+Z33</f>
        <v>259.2</v>
      </c>
      <c r="AB33" s="6">
        <f>(AA33*AA29)+AA33</f>
        <v>259.2</v>
      </c>
      <c r="AC33" s="8">
        <f>SUM(T33,X33,AB33)</f>
        <v>777.59999999999991</v>
      </c>
      <c r="AD33">
        <v>5</v>
      </c>
      <c r="AE33" s="22">
        <f>SUM(Q51:U51)/5</f>
        <v>758.26</v>
      </c>
    </row>
    <row r="34" spans="1:31">
      <c r="A34" s="23" t="s">
        <v>33</v>
      </c>
      <c r="B34" s="23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77</v>
      </c>
      <c r="R34" s="6">
        <f>(B34*U29)+B34</f>
        <v>77</v>
      </c>
      <c r="S34" s="5">
        <f>(R34*U29)+R34</f>
        <v>77</v>
      </c>
      <c r="T34" s="6">
        <f>(S34*U29)+S34*F34</f>
        <v>154</v>
      </c>
      <c r="U34" s="5">
        <f>T34/2</f>
        <v>77</v>
      </c>
      <c r="V34" s="6">
        <f>(T34*U29)+T34</f>
        <v>154</v>
      </c>
      <c r="W34" s="18">
        <f>(V34*U29)+V34</f>
        <v>154</v>
      </c>
      <c r="X34" s="6">
        <f>(V34*U29)+V34</f>
        <v>154</v>
      </c>
      <c r="Y34" s="18">
        <f>(X34*U29)+X34</f>
        <v>154</v>
      </c>
      <c r="Z34" s="6">
        <f>(X34*U29)+X34</f>
        <v>154</v>
      </c>
      <c r="AA34" s="18">
        <f>(Z34*U29)+Z34</f>
        <v>154</v>
      </c>
      <c r="AB34" s="6">
        <f>(Z34*U29)+Z34</f>
        <v>154</v>
      </c>
      <c r="AC34" s="8">
        <f>SUM(Q34:R34,T34,V34,X34,Z34,AB34)</f>
        <v>924</v>
      </c>
      <c r="AD34">
        <v>7</v>
      </c>
      <c r="AE34" s="5">
        <f>SUM(Q51:W51)/7</f>
        <v>761.63571428571424</v>
      </c>
    </row>
    <row r="35" spans="1:31">
      <c r="A35" t="s">
        <v>12</v>
      </c>
      <c r="B35" s="23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332.5</v>
      </c>
      <c r="R35" s="5">
        <f>(B35*U29)+B35</f>
        <v>332.5</v>
      </c>
      <c r="S35" s="5">
        <f>(R35*U29)+R35</f>
        <v>332.5</v>
      </c>
      <c r="T35" s="5">
        <f>(R35*U29)+R35</f>
        <v>332.5</v>
      </c>
      <c r="U35" s="5">
        <f>(T35*U29)+T35</f>
        <v>332.5</v>
      </c>
      <c r="V35" s="5">
        <f>(T35*U29)+T35</f>
        <v>332.5</v>
      </c>
      <c r="W35" s="5">
        <f>(V35*U29)+V35</f>
        <v>332.5</v>
      </c>
      <c r="X35" s="5">
        <f>(W35*V29)+W35</f>
        <v>332.5</v>
      </c>
      <c r="Y35" s="5">
        <f>(X35*U29)+X35</f>
        <v>332.5</v>
      </c>
      <c r="Z35" s="5">
        <f>(Y35*V29)+Y35</f>
        <v>332.5</v>
      </c>
      <c r="AA35" s="5">
        <f>(Z35*U29)+Z35</f>
        <v>332.5</v>
      </c>
      <c r="AB35" s="5">
        <f>(AA35*V29)+AA35</f>
        <v>332.5</v>
      </c>
      <c r="AC35" s="8">
        <f>SUM(Q35)</f>
        <v>332.5</v>
      </c>
      <c r="AE35" s="48" t="s">
        <v>174</v>
      </c>
    </row>
    <row r="36" spans="1:31">
      <c r="A36" t="s">
        <v>13</v>
      </c>
      <c r="B36" s="23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379.05</v>
      </c>
      <c r="R36" s="6">
        <f>(B36*U29)+B36</f>
        <v>379.05</v>
      </c>
      <c r="S36" s="5">
        <f>(R36*U29)+R36</f>
        <v>379.05</v>
      </c>
      <c r="T36" s="5">
        <f>(R36*U29)+R36</f>
        <v>379.05</v>
      </c>
      <c r="U36" s="5">
        <f>(T36*U29)+T36</f>
        <v>379.05</v>
      </c>
      <c r="V36" s="5">
        <f>(T36*U29)+T36</f>
        <v>379.05</v>
      </c>
      <c r="W36" s="5">
        <f>(V36*U29)+V36</f>
        <v>379.05</v>
      </c>
      <c r="X36" s="5">
        <f>(V36*U29)+V36</f>
        <v>379.05</v>
      </c>
      <c r="Y36" s="5">
        <f>(X36*U29)+X36</f>
        <v>379.05</v>
      </c>
      <c r="Z36" s="5">
        <f>(X36*U29)+X36</f>
        <v>379.05</v>
      </c>
      <c r="AA36" s="5">
        <f>(Z36*U29)+Z36</f>
        <v>379.05</v>
      </c>
      <c r="AB36" s="5">
        <f>(Z36*U29)+Z36</f>
        <v>379.05</v>
      </c>
      <c r="AC36" s="8">
        <f>SUM(R36)</f>
        <v>379.05</v>
      </c>
    </row>
    <row r="37" spans="1:31">
      <c r="A37" t="s">
        <v>14</v>
      </c>
      <c r="B37" s="23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332.5</v>
      </c>
      <c r="R37" s="5">
        <f>(B37*U29)+B37</f>
        <v>332.5</v>
      </c>
      <c r="S37" s="6">
        <f>(R37*U29)+R37</f>
        <v>332.5</v>
      </c>
      <c r="T37" s="5">
        <f>(R37*U29)+R37</f>
        <v>332.5</v>
      </c>
      <c r="U37" s="5">
        <f>(T37*U29)+T37</f>
        <v>332.5</v>
      </c>
      <c r="V37" s="5">
        <f>(T37*U29)+T37</f>
        <v>332.5</v>
      </c>
      <c r="W37" s="5">
        <f>(V37*U29)+V37</f>
        <v>332.5</v>
      </c>
      <c r="X37" s="5">
        <f>(V37*U29)+V37</f>
        <v>332.5</v>
      </c>
      <c r="Y37" s="5">
        <f>(X37*U29)+X37</f>
        <v>332.5</v>
      </c>
      <c r="Z37" s="5">
        <f>(X37*U29)+X37</f>
        <v>332.5</v>
      </c>
      <c r="AA37" s="5">
        <f>(Z37*U29)+Z37</f>
        <v>332.5</v>
      </c>
      <c r="AB37" s="5">
        <f>(Z37*U29)+Z37</f>
        <v>332.5</v>
      </c>
      <c r="AC37" s="8">
        <f>SUM(S37)</f>
        <v>332.5</v>
      </c>
      <c r="AE37" s="22">
        <f>SUM(Q51:AA51)/11</f>
        <v>788.26818181818169</v>
      </c>
    </row>
    <row r="38" spans="1:31">
      <c r="A38" t="s">
        <v>15</v>
      </c>
      <c r="B38" s="23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379.05</v>
      </c>
      <c r="R38" s="5">
        <f>(B38*U29)+B38</f>
        <v>379.05</v>
      </c>
      <c r="S38" s="5">
        <f>(R38*U29)+R38</f>
        <v>379.05</v>
      </c>
      <c r="T38" s="6">
        <f>(R38*U29)+R38</f>
        <v>379.05</v>
      </c>
      <c r="U38" s="5">
        <f>(T38*U29)+T38</f>
        <v>379.05</v>
      </c>
      <c r="V38" s="5">
        <f>(T38*U29)+T38</f>
        <v>379.05</v>
      </c>
      <c r="W38" s="5">
        <f>(V38*U29)+V38</f>
        <v>379.05</v>
      </c>
      <c r="X38" s="5">
        <f>(V38*U29)+V38</f>
        <v>379.05</v>
      </c>
      <c r="Y38" s="5">
        <f>(X38*U29)+X38</f>
        <v>379.05</v>
      </c>
      <c r="Z38" s="5">
        <f>(X38*U29)+X38</f>
        <v>379.05</v>
      </c>
      <c r="AA38" s="5">
        <f>(Z38*U29)+Z38</f>
        <v>379.05</v>
      </c>
      <c r="AB38" s="5">
        <f>(Z38*U29)+Z38</f>
        <v>379.05</v>
      </c>
      <c r="AC38" s="8">
        <f>SUM(T38)</f>
        <v>379.05</v>
      </c>
    </row>
    <row r="39" spans="1:31">
      <c r="A39" t="s">
        <v>16</v>
      </c>
      <c r="B39" s="23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332.5</v>
      </c>
      <c r="R39" s="5">
        <f>(B39*U29)+B39</f>
        <v>332.5</v>
      </c>
      <c r="S39" s="18">
        <f>(R39*U29)+R39</f>
        <v>332.5</v>
      </c>
      <c r="T39" s="5">
        <f>(R39*U29)+R39</f>
        <v>332.5</v>
      </c>
      <c r="U39" s="6">
        <f>(T39*U29)+T39</f>
        <v>332.5</v>
      </c>
      <c r="V39" s="5">
        <f>(T39*U29)+T39</f>
        <v>332.5</v>
      </c>
      <c r="W39" s="5">
        <f>(V39*U29)+V39</f>
        <v>332.5</v>
      </c>
      <c r="X39" s="5">
        <f>(V39*U29)+V39</f>
        <v>332.5</v>
      </c>
      <c r="Y39" s="5">
        <f>(X39*U29)+X39</f>
        <v>332.5</v>
      </c>
      <c r="Z39" s="5">
        <f>(X39*U29)+X39</f>
        <v>332.5</v>
      </c>
      <c r="AA39" s="5">
        <f>(Z39*U29)+Z39</f>
        <v>332.5</v>
      </c>
      <c r="AB39" s="5">
        <f>(Z39*U29)+Z39</f>
        <v>332.5</v>
      </c>
      <c r="AC39" s="8">
        <f>SUM(U39)</f>
        <v>332.5</v>
      </c>
    </row>
    <row r="40" spans="1:31">
      <c r="A40" t="s">
        <v>17</v>
      </c>
      <c r="B40" s="23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379.05</v>
      </c>
      <c r="R40" s="5">
        <f>(B40*U29)+B40</f>
        <v>379.05</v>
      </c>
      <c r="S40" s="18">
        <f>(R40*U29)+R40</f>
        <v>379.05</v>
      </c>
      <c r="T40" s="5">
        <f>(R40*U29)+R40</f>
        <v>379.05</v>
      </c>
      <c r="U40" s="5">
        <f>(T40*U29)+T40</f>
        <v>379.05</v>
      </c>
      <c r="V40" s="6">
        <f>(T40*U29)+T40</f>
        <v>379.05</v>
      </c>
      <c r="W40" s="5">
        <f>(V40*U29)+V40</f>
        <v>379.05</v>
      </c>
      <c r="X40" s="5">
        <f>(V40*U29)+V40</f>
        <v>379.05</v>
      </c>
      <c r="Y40" s="5">
        <f>(X40*U29)+X40</f>
        <v>379.05</v>
      </c>
      <c r="Z40" s="5">
        <f>(X40*U29)+X40</f>
        <v>379.05</v>
      </c>
      <c r="AA40" s="5">
        <f>(Z40*U29)+Z40</f>
        <v>379.05</v>
      </c>
      <c r="AB40" s="5">
        <f>(Z40*U29)+Z40</f>
        <v>379.05</v>
      </c>
      <c r="AC40" s="8">
        <f>SUM(V40)</f>
        <v>379.05</v>
      </c>
    </row>
    <row r="41" spans="1:31">
      <c r="A41" t="s">
        <v>73</v>
      </c>
      <c r="B41" s="23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332.5</v>
      </c>
      <c r="R41" s="5">
        <f>(B41*U29)+B41</f>
        <v>332.5</v>
      </c>
      <c r="S41" s="18">
        <f>(R41*U29)+R41</f>
        <v>332.5</v>
      </c>
      <c r="T41" s="5">
        <f>(R41*U29)+R41</f>
        <v>332.5</v>
      </c>
      <c r="U41" s="5">
        <f>(T41*U29)+T41</f>
        <v>332.5</v>
      </c>
      <c r="V41" s="5">
        <f>(T41*U29)+T41</f>
        <v>332.5</v>
      </c>
      <c r="W41" s="6">
        <f>(V41*U29)+V41</f>
        <v>332.5</v>
      </c>
      <c r="X41" s="5">
        <f>(V41*U29)+V41</f>
        <v>332.5</v>
      </c>
      <c r="Y41" s="5">
        <f>(X41*U29)+X41</f>
        <v>332.5</v>
      </c>
      <c r="Z41" s="5">
        <f>(X41*U29)+X41</f>
        <v>332.5</v>
      </c>
      <c r="AA41" s="5">
        <f>(Z41*U29)+Z41</f>
        <v>332.5</v>
      </c>
      <c r="AB41" s="5">
        <f>(Z41*U29)+Z41</f>
        <v>332.5</v>
      </c>
      <c r="AC41" s="8">
        <f>SUM(W41)</f>
        <v>332.5</v>
      </c>
    </row>
    <row r="42" spans="1:31">
      <c r="A42" t="s">
        <v>74</v>
      </c>
      <c r="B42" s="23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379.05</v>
      </c>
      <c r="R42" s="5">
        <f>(B42*U29)+B42</f>
        <v>379.05</v>
      </c>
      <c r="S42" s="18">
        <f>(R42*U29)+R42</f>
        <v>379.05</v>
      </c>
      <c r="T42" s="5">
        <f>(R42*U29)+R42</f>
        <v>379.05</v>
      </c>
      <c r="U42" s="5">
        <f>(T42*U29)+T42</f>
        <v>379.05</v>
      </c>
      <c r="V42" s="5">
        <f>(T42*U29)+T42</f>
        <v>379.05</v>
      </c>
      <c r="W42" s="5">
        <f>(V42*U29)+V42</f>
        <v>379.05</v>
      </c>
      <c r="X42" s="6">
        <f>(V42*U29)+V42</f>
        <v>379.05</v>
      </c>
      <c r="Y42" s="5">
        <f>(X42*U29)+X42</f>
        <v>379.05</v>
      </c>
      <c r="Z42" s="5">
        <f>(X42*U29)+X42</f>
        <v>379.05</v>
      </c>
      <c r="AA42" s="5">
        <f>(Z42*U29)+Z42</f>
        <v>379.05</v>
      </c>
      <c r="AB42" s="5">
        <f>(Z42*U29)+Z42</f>
        <v>379.05</v>
      </c>
      <c r="AC42" s="8">
        <f>SUM(X42)</f>
        <v>379.05</v>
      </c>
    </row>
    <row r="43" spans="1:31">
      <c r="A43" t="s">
        <v>75</v>
      </c>
      <c r="B43" s="23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332.5</v>
      </c>
      <c r="R43" s="5">
        <f>(B43*U29)+B43</f>
        <v>332.5</v>
      </c>
      <c r="S43" s="18">
        <f>(R43*U29)+R43</f>
        <v>332.5</v>
      </c>
      <c r="T43" s="5">
        <f>(R43*U29)+R43</f>
        <v>332.5</v>
      </c>
      <c r="U43" s="5">
        <f>(T43*U29)+T43</f>
        <v>332.5</v>
      </c>
      <c r="V43" s="5">
        <f>(T43*U29)+T43</f>
        <v>332.5</v>
      </c>
      <c r="W43" s="5">
        <f>(V43*U29)+V43</f>
        <v>332.5</v>
      </c>
      <c r="X43" s="5">
        <f>(V43*U29)+V43</f>
        <v>332.5</v>
      </c>
      <c r="Y43" s="6">
        <f>(X43*U29)+X43</f>
        <v>332.5</v>
      </c>
      <c r="Z43" s="5">
        <f>(X43*U29)+X43</f>
        <v>332.5</v>
      </c>
      <c r="AA43" s="5">
        <f>(Z43*U29)+Z43</f>
        <v>332.5</v>
      </c>
      <c r="AB43" s="5">
        <f>(Z43*U29)+Z43</f>
        <v>332.5</v>
      </c>
      <c r="AC43" s="8">
        <f>SUM(Y43)</f>
        <v>332.5</v>
      </c>
    </row>
    <row r="44" spans="1:31">
      <c r="A44" t="s">
        <v>76</v>
      </c>
      <c r="B44" s="23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379.05</v>
      </c>
      <c r="R44" s="5">
        <f>(B44*U29)+B44</f>
        <v>379.05</v>
      </c>
      <c r="S44" s="18">
        <f>(R44*U29)+R44</f>
        <v>379.05</v>
      </c>
      <c r="T44" s="5">
        <f>(R44*U29)+R44</f>
        <v>379.05</v>
      </c>
      <c r="U44" s="5">
        <f>(T44*U29)+T44</f>
        <v>379.05</v>
      </c>
      <c r="V44" s="5">
        <f>(T44*U29)+T44</f>
        <v>379.05</v>
      </c>
      <c r="W44" s="5">
        <f>(V44*U29)+V44</f>
        <v>379.05</v>
      </c>
      <c r="X44" s="5">
        <f>(V44*U29)+V44</f>
        <v>379.05</v>
      </c>
      <c r="Y44" s="5">
        <f>(X44*U29)+X44</f>
        <v>379.05</v>
      </c>
      <c r="Z44" s="6">
        <f>(X44*U29)+X44</f>
        <v>379.05</v>
      </c>
      <c r="AA44" s="5">
        <f>(Z44*U29)+Z44</f>
        <v>379.05</v>
      </c>
      <c r="AB44" s="5">
        <f>(Z44*U29)+Z44</f>
        <v>379.05</v>
      </c>
      <c r="AC44" s="8">
        <f>SUM(Z44)</f>
        <v>379.05</v>
      </c>
    </row>
    <row r="45" spans="1:31">
      <c r="A45" t="s">
        <v>77</v>
      </c>
      <c r="B45" s="23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332.5</v>
      </c>
      <c r="R45" s="5">
        <f>(B45*U29)+B45</f>
        <v>332.5</v>
      </c>
      <c r="S45" s="18">
        <f>(R45*U29)+R45</f>
        <v>332.5</v>
      </c>
      <c r="T45" s="5">
        <f>(R45*U29)+R45</f>
        <v>332.5</v>
      </c>
      <c r="U45" s="5">
        <f>(T45*U29)+T45</f>
        <v>332.5</v>
      </c>
      <c r="V45" s="5">
        <f>(T45*U29)+T45</f>
        <v>332.5</v>
      </c>
      <c r="W45" s="5">
        <f>(V45*U29)+V45</f>
        <v>332.5</v>
      </c>
      <c r="X45" s="5">
        <f>(V45*U29)+V45</f>
        <v>332.5</v>
      </c>
      <c r="Y45" s="5">
        <f>(X45*U29)+X45</f>
        <v>332.5</v>
      </c>
      <c r="Z45" s="5">
        <f>(X45*U29)+X45</f>
        <v>332.5</v>
      </c>
      <c r="AA45" s="6">
        <f>(Z45*U29)+Z45</f>
        <v>332.5</v>
      </c>
      <c r="AB45" s="5">
        <f>(Z45*U29)+Z45</f>
        <v>332.5</v>
      </c>
      <c r="AC45" s="8">
        <f>SUM(AA45)</f>
        <v>332.5</v>
      </c>
    </row>
    <row r="46" spans="1:31">
      <c r="A46" t="s">
        <v>78</v>
      </c>
      <c r="B46" s="23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379.05</v>
      </c>
      <c r="R46" s="5">
        <f>(B46*U29)+B46</f>
        <v>379.05</v>
      </c>
      <c r="S46" s="18">
        <f>(R46*U29)+R46</f>
        <v>379.05</v>
      </c>
      <c r="T46" s="5">
        <f>(R46*U29)+R46</f>
        <v>379.05</v>
      </c>
      <c r="U46" s="5">
        <f>(T46*U29)+T46</f>
        <v>379.05</v>
      </c>
      <c r="V46" s="5">
        <f>(T46*U29)+T46</f>
        <v>379.05</v>
      </c>
      <c r="W46" s="5">
        <f>(V46*U29)+V46</f>
        <v>379.05</v>
      </c>
      <c r="X46" s="5">
        <f>(V46*U29)+V46</f>
        <v>379.05</v>
      </c>
      <c r="Y46" s="5">
        <f>(X46*U29)+X46</f>
        <v>379.05</v>
      </c>
      <c r="Z46" s="5">
        <f>(X46*U29)+X46</f>
        <v>379.05</v>
      </c>
      <c r="AA46" s="5">
        <f>(Z46*U29)+Z46</f>
        <v>379.05</v>
      </c>
      <c r="AB46" s="6">
        <f>(Z46*U29)+Z46</f>
        <v>379.05</v>
      </c>
      <c r="AC46" s="8">
        <f>SUM(AB46)</f>
        <v>379.05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50</v>
      </c>
      <c r="R47" s="6">
        <f>(B47*U29)+B47</f>
        <v>50</v>
      </c>
      <c r="S47" s="18">
        <f>(R47*U29)+R47</f>
        <v>50</v>
      </c>
      <c r="T47" s="6">
        <f>(R47*U29)+R47</f>
        <v>50</v>
      </c>
      <c r="U47" s="18">
        <f>(T47*U29)+T47</f>
        <v>50</v>
      </c>
      <c r="V47" s="6">
        <f>(T47*U29)+T47</f>
        <v>50</v>
      </c>
      <c r="W47" s="18">
        <f>(V47*U29)+V47</f>
        <v>50</v>
      </c>
      <c r="X47" s="6">
        <f>(V47*U29)+V47</f>
        <v>50</v>
      </c>
      <c r="Y47" s="18">
        <f>(X47*U29)+X47</f>
        <v>50</v>
      </c>
      <c r="Z47" s="6">
        <f>(X47*U29)+X47</f>
        <v>50</v>
      </c>
      <c r="AA47" s="18">
        <f>(Z47*U29)+Z47</f>
        <v>50</v>
      </c>
      <c r="AB47" s="6">
        <f>(Z47*U29)+Z47</f>
        <v>50</v>
      </c>
      <c r="AC47" s="8">
        <f>SUM(AB47,Z47,X47,V47,T47,R47)</f>
        <v>300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</v>
      </c>
      <c r="R48" s="6">
        <f>(B48*U29)+B48</f>
        <v>4.5</v>
      </c>
      <c r="S48" s="6">
        <f>(R48*U29)+R48</f>
        <v>4.5</v>
      </c>
      <c r="T48" s="6">
        <f>(R48*U29)+R48</f>
        <v>4.5</v>
      </c>
      <c r="U48" s="6">
        <f>(T48*U29)+T48</f>
        <v>4.5</v>
      </c>
      <c r="V48" s="6">
        <f>(T48*U29)+T48</f>
        <v>4.5</v>
      </c>
      <c r="W48" s="6">
        <f>(V48*U29)+V48</f>
        <v>4.5</v>
      </c>
      <c r="X48" s="6">
        <f>(V48*U29)+V48</f>
        <v>4.5</v>
      </c>
      <c r="Y48" s="6">
        <f>(X48*U29)+X48</f>
        <v>4.5</v>
      </c>
      <c r="Z48" s="6">
        <f>(X48*U29)+X48</f>
        <v>4.5</v>
      </c>
      <c r="AA48" s="6">
        <f>(Z48*U29)+Z48</f>
        <v>4.5</v>
      </c>
      <c r="AB48" s="6">
        <f>(Z48*U29)+Z48</f>
        <v>4.5</v>
      </c>
      <c r="AC48" s="8">
        <f>SUM(Q48:AB48)</f>
        <v>54</v>
      </c>
    </row>
    <row r="49" spans="1:29">
      <c r="O49" s="1">
        <f>SUM(O31:O48)</f>
        <v>10018.499999999998</v>
      </c>
      <c r="V49" s="5"/>
      <c r="W49" s="5"/>
      <c r="X49" s="5"/>
      <c r="Y49" s="5"/>
      <c r="Z49" s="5"/>
      <c r="AA49" s="5"/>
      <c r="AB49" s="5"/>
      <c r="AC49" s="8">
        <f>SUM(AC31:AC48)</f>
        <v>10018.499999999998</v>
      </c>
    </row>
    <row r="50" spans="1:29">
      <c r="AC50" s="15">
        <f>AC49/12</f>
        <v>834.87499999999989</v>
      </c>
    </row>
    <row r="51" spans="1:29">
      <c r="O51" s="5">
        <f>O49/12</f>
        <v>834.87499999999989</v>
      </c>
      <c r="Q51" s="9">
        <f>SUM(Q31,Q34:Q35,Q48)</f>
        <v>528.79999999999995</v>
      </c>
      <c r="R51" s="9">
        <f>SUM(R31:R32,R34,R36,R47:R48)</f>
        <v>1011.3499999999999</v>
      </c>
      <c r="S51" s="9">
        <f>SUM(S31,S37,S48)</f>
        <v>451.8</v>
      </c>
      <c r="T51" s="9">
        <f>SUM(T31:T34,T38,T47:T48)</f>
        <v>1347.55</v>
      </c>
      <c r="U51" s="9">
        <f>SUM(U31,U39,U48)</f>
        <v>451.8</v>
      </c>
      <c r="V51" s="9">
        <f>SUM(V31:V32,V34,V40,V47:V48)</f>
        <v>1088.3499999999999</v>
      </c>
      <c r="W51" s="9">
        <f>SUM(W31,W41,W48)</f>
        <v>451.8</v>
      </c>
      <c r="X51" s="9">
        <f>SUM(X31:X34,X42,X47:X48)</f>
        <v>1347.55</v>
      </c>
      <c r="Y51" s="9">
        <f>SUM(Y31,Y43,Y48)</f>
        <v>451.8</v>
      </c>
      <c r="Z51" s="9">
        <f>SUM(Z31:Z32,Z34,Z44,Z47:Z48)</f>
        <v>1088.3499999999999</v>
      </c>
      <c r="AA51" s="9">
        <f>SUM(AA31,AA45,AA48)</f>
        <v>451.8</v>
      </c>
      <c r="AB51" s="9">
        <f>SUM(AB31:AB34,AB46:AB48)</f>
        <v>1347.55</v>
      </c>
      <c r="AC51" s="9">
        <f>SUM(Q51:AB51)</f>
        <v>10018.499999999998</v>
      </c>
    </row>
    <row r="52" spans="1:29" s="23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3" customFormat="1">
      <c r="A53" s="48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834.87499999999989</v>
      </c>
    </row>
    <row r="54" spans="1:29" s="23" customFormat="1">
      <c r="A54" s="22" t="s">
        <v>164</v>
      </c>
      <c r="B54" s="49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3" customFormat="1">
      <c r="A55" s="46">
        <v>1.03</v>
      </c>
      <c r="B55" s="49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3" customFormat="1">
      <c r="D56" s="13"/>
      <c r="E56" s="50">
        <f>AC53*((A55^B55)-1)/(A55-1)/B55</f>
        <v>900.05228369249244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29">
      <c r="A59" s="22" t="s">
        <v>59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29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29">
      <c r="A61" s="23"/>
      <c r="B61" s="23" t="s">
        <v>9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 t="s">
        <v>20</v>
      </c>
      <c r="O61" s="23"/>
      <c r="P61" s="11">
        <v>0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>
      <c r="A62" s="23"/>
      <c r="B62" s="23" t="s">
        <v>8</v>
      </c>
      <c r="C62" s="23" t="s">
        <v>1</v>
      </c>
      <c r="D62" s="23" t="s">
        <v>2</v>
      </c>
      <c r="E62" s="23" t="s">
        <v>3</v>
      </c>
      <c r="F62" s="23" t="s">
        <v>4</v>
      </c>
      <c r="G62" s="23" t="s">
        <v>5</v>
      </c>
      <c r="H62" s="23" t="s">
        <v>6</v>
      </c>
      <c r="I62" s="23"/>
      <c r="J62" s="23" t="s">
        <v>21</v>
      </c>
      <c r="K62" s="23"/>
      <c r="L62" s="23" t="s">
        <v>21</v>
      </c>
      <c r="M62" s="23" t="s">
        <v>22</v>
      </c>
      <c r="N62" s="23" t="s">
        <v>23</v>
      </c>
      <c r="O62" s="23" t="s">
        <v>24</v>
      </c>
      <c r="P62" s="23" t="s">
        <v>25</v>
      </c>
      <c r="Q62" s="23" t="s">
        <v>26</v>
      </c>
      <c r="R62" s="23"/>
    </row>
    <row r="63" spans="1:29">
      <c r="A63" s="23" t="s">
        <v>28</v>
      </c>
      <c r="B63" s="23">
        <v>114.8</v>
      </c>
      <c r="C63" s="24">
        <v>1</v>
      </c>
      <c r="D63" s="24">
        <v>1</v>
      </c>
      <c r="E63" s="24">
        <v>1</v>
      </c>
      <c r="F63" s="24">
        <v>1</v>
      </c>
      <c r="G63" s="24">
        <v>1</v>
      </c>
      <c r="H63" s="24">
        <v>1</v>
      </c>
      <c r="I63" s="23"/>
      <c r="J63" s="23">
        <f>B63*(C63+D63+E63+F63+G63+H63)</f>
        <v>688.8</v>
      </c>
      <c r="K63" s="23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8" t="s">
        <v>176</v>
      </c>
    </row>
    <row r="64" spans="1:29">
      <c r="A64" s="23" t="s">
        <v>160</v>
      </c>
      <c r="B64" s="23">
        <v>450.5</v>
      </c>
      <c r="C64" s="24"/>
      <c r="D64" s="24">
        <v>1</v>
      </c>
      <c r="E64" s="24"/>
      <c r="F64" s="24">
        <v>1</v>
      </c>
      <c r="G64" s="24"/>
      <c r="H64" s="24">
        <v>1</v>
      </c>
      <c r="I64" s="23"/>
      <c r="J64" s="23">
        <f>B64*(C64+D64+E64+F64+G64+H64)</f>
        <v>1351.5</v>
      </c>
      <c r="K64" s="23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3" t="s">
        <v>30</v>
      </c>
      <c r="B65" s="23">
        <v>259.2</v>
      </c>
      <c r="C65" s="24"/>
      <c r="D65" s="24"/>
      <c r="E65" s="24"/>
      <c r="F65" s="24">
        <v>1</v>
      </c>
      <c r="G65" s="24"/>
      <c r="H65" s="24"/>
      <c r="I65" s="23"/>
      <c r="J65" s="23">
        <f>B65*(C65+D65+E65+F65+G65+H65)</f>
        <v>259.2</v>
      </c>
      <c r="K65" s="23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6">
        <f>SUM(L77:N77)/3</f>
        <v>711.15</v>
      </c>
    </row>
    <row r="66" spans="1:20">
      <c r="A66" s="23" t="s">
        <v>33</v>
      </c>
      <c r="B66" s="23">
        <v>77</v>
      </c>
      <c r="C66" s="24">
        <v>1</v>
      </c>
      <c r="D66" s="24">
        <v>2</v>
      </c>
      <c r="E66" s="24"/>
      <c r="F66" s="24">
        <v>2</v>
      </c>
      <c r="G66" s="24"/>
      <c r="H66" s="24">
        <v>2</v>
      </c>
      <c r="I66" s="23"/>
      <c r="J66" s="23">
        <f>B66*(C66+D66+F66+H66)</f>
        <v>539</v>
      </c>
      <c r="K66" s="23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3" t="s">
        <v>12</v>
      </c>
      <c r="B67" s="23">
        <v>332.5</v>
      </c>
      <c r="C67" s="24">
        <v>1</v>
      </c>
      <c r="D67" s="24"/>
      <c r="E67" s="24"/>
      <c r="F67" s="24"/>
      <c r="G67" s="24"/>
      <c r="H67" s="24"/>
      <c r="I67" s="23"/>
      <c r="J67" s="23">
        <f t="shared" ref="J67:J73" si="3">B67*(C67+D67+E67+F67+G67+H67)</f>
        <v>332.5</v>
      </c>
      <c r="K67" s="23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8" t="s">
        <v>177</v>
      </c>
    </row>
    <row r="68" spans="1:20">
      <c r="A68" s="23" t="s">
        <v>13</v>
      </c>
      <c r="B68" s="23">
        <v>379.05</v>
      </c>
      <c r="C68" s="24"/>
      <c r="D68" s="24">
        <v>1</v>
      </c>
      <c r="E68" s="24"/>
      <c r="F68" s="24"/>
      <c r="G68" s="24"/>
      <c r="H68" s="24"/>
      <c r="I68" s="23"/>
      <c r="J68" s="23">
        <f t="shared" si="3"/>
        <v>379.05</v>
      </c>
      <c r="K68" s="23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3" t="s">
        <v>14</v>
      </c>
      <c r="B69" s="23">
        <v>332.5</v>
      </c>
      <c r="C69" s="24"/>
      <c r="D69" s="24"/>
      <c r="E69" s="24">
        <v>1</v>
      </c>
      <c r="F69" s="24"/>
      <c r="G69" s="24"/>
      <c r="H69" s="24"/>
      <c r="I69" s="23"/>
      <c r="J69" s="23">
        <f t="shared" si="3"/>
        <v>332.5</v>
      </c>
      <c r="K69" s="23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6">
        <f>SUM(L77:P77)/5</f>
        <v>799.46</v>
      </c>
    </row>
    <row r="70" spans="1:20">
      <c r="A70" s="23" t="s">
        <v>15</v>
      </c>
      <c r="B70" s="23">
        <v>379.05</v>
      </c>
      <c r="C70" s="24"/>
      <c r="D70" s="24"/>
      <c r="E70" s="24"/>
      <c r="F70" s="24">
        <v>1</v>
      </c>
      <c r="G70" s="24"/>
      <c r="H70" s="24"/>
      <c r="I70" s="23"/>
      <c r="J70" s="23">
        <f t="shared" si="3"/>
        <v>379.05</v>
      </c>
      <c r="K70" s="23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3" t="s">
        <v>16</v>
      </c>
      <c r="B71" s="23">
        <v>332.5</v>
      </c>
      <c r="C71" s="24"/>
      <c r="D71" s="24"/>
      <c r="E71" s="24"/>
      <c r="F71" s="24"/>
      <c r="G71" s="24">
        <v>1</v>
      </c>
      <c r="H71" s="24"/>
      <c r="I71" s="23"/>
      <c r="J71" s="23">
        <f t="shared" si="3"/>
        <v>332.5</v>
      </c>
      <c r="K71" s="23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3" t="s">
        <v>17</v>
      </c>
      <c r="B72" s="23">
        <v>379.05</v>
      </c>
      <c r="C72" s="24"/>
      <c r="D72" s="24"/>
      <c r="E72" s="24"/>
      <c r="F72" s="24"/>
      <c r="G72" s="24"/>
      <c r="H72" s="24">
        <v>1</v>
      </c>
      <c r="I72" s="23"/>
      <c r="J72" s="23">
        <f t="shared" si="3"/>
        <v>379.05</v>
      </c>
      <c r="K72" s="23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3" t="s">
        <v>18</v>
      </c>
      <c r="B73" s="23">
        <v>50</v>
      </c>
      <c r="C73" s="24"/>
      <c r="D73" s="24">
        <v>1</v>
      </c>
      <c r="E73" s="24"/>
      <c r="F73" s="24">
        <v>1</v>
      </c>
      <c r="G73" s="24"/>
      <c r="H73" s="24">
        <v>1</v>
      </c>
      <c r="I73" s="23"/>
      <c r="J73" s="23">
        <f t="shared" si="3"/>
        <v>150</v>
      </c>
      <c r="K73" s="23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3" t="s">
        <v>19</v>
      </c>
      <c r="B74" s="23">
        <v>4.5</v>
      </c>
      <c r="C74" s="24">
        <v>1</v>
      </c>
      <c r="D74" s="24">
        <v>1</v>
      </c>
      <c r="E74" s="24">
        <v>1</v>
      </c>
      <c r="F74" s="24">
        <v>1</v>
      </c>
      <c r="G74" s="24">
        <v>1</v>
      </c>
      <c r="H74" s="24">
        <v>1</v>
      </c>
      <c r="I74" s="23"/>
      <c r="J74" s="23">
        <f>SUM(B74)*(C74+D74+E74+F74+G74+H74)</f>
        <v>27</v>
      </c>
      <c r="K74" s="23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3"/>
      <c r="B75" s="23"/>
      <c r="C75" s="23"/>
      <c r="D75" s="23"/>
      <c r="E75" s="23"/>
      <c r="F75" s="23"/>
      <c r="G75" s="23"/>
      <c r="H75" s="23"/>
      <c r="I75" s="23"/>
      <c r="J75" s="23">
        <f>SUM(J63:J74)</f>
        <v>5150.1500000000005</v>
      </c>
      <c r="K75" s="23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3" customFormat="1" ht="15.75" customHeight="1">
      <c r="R79" s="23">
        <f>SUM(L77:Q77)/6</f>
        <v>858.35833333333323</v>
      </c>
    </row>
    <row r="80" spans="1:20" s="23" customFormat="1" ht="15.75" customHeight="1">
      <c r="A80" s="48" t="s">
        <v>163</v>
      </c>
    </row>
    <row r="81" spans="1:31" s="23" customFormat="1" ht="15.75" customHeight="1">
      <c r="A81" s="22" t="s">
        <v>164</v>
      </c>
      <c r="B81" s="49" t="s">
        <v>165</v>
      </c>
    </row>
    <row r="82" spans="1:31" s="23" customFormat="1" ht="15.75" customHeight="1">
      <c r="A82" s="46">
        <v>1.03</v>
      </c>
      <c r="B82" s="49">
        <v>6</v>
      </c>
      <c r="D82" s="9" t="s">
        <v>166</v>
      </c>
      <c r="E82" s="13"/>
      <c r="F82" s="13"/>
    </row>
    <row r="83" spans="1:31">
      <c r="A83" s="23"/>
      <c r="B83" s="23"/>
      <c r="C83" s="23"/>
      <c r="D83" s="13"/>
      <c r="E83" s="50">
        <f>R79*((A82^B82)-1)/(A82-1)/B82</f>
        <v>925.36892126743317</v>
      </c>
      <c r="F83" s="13"/>
    </row>
    <row r="85" spans="1:31">
      <c r="A85" s="2" t="s">
        <v>91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31">
      <c r="A86" s="22" t="s">
        <v>60</v>
      </c>
      <c r="B86" s="23" t="s">
        <v>9</v>
      </c>
      <c r="C86" s="25" t="s">
        <v>92</v>
      </c>
      <c r="D86" s="25"/>
      <c r="E86" s="27" t="s">
        <v>93</v>
      </c>
      <c r="F86" s="27"/>
      <c r="G86" s="25" t="s">
        <v>94</v>
      </c>
      <c r="H86" s="25"/>
      <c r="I86" s="27" t="s">
        <v>95</v>
      </c>
      <c r="J86" s="27"/>
      <c r="K86" s="25" t="s">
        <v>96</v>
      </c>
      <c r="L86" s="25"/>
      <c r="M86" s="27" t="s">
        <v>97</v>
      </c>
      <c r="N86" s="27"/>
      <c r="O86" s="23"/>
      <c r="P86" s="23"/>
      <c r="Q86" s="23"/>
      <c r="R86" s="23"/>
      <c r="S86" s="23" t="s">
        <v>20</v>
      </c>
      <c r="T86" s="23"/>
      <c r="U86" s="11">
        <v>0</v>
      </c>
      <c r="V86" s="23"/>
      <c r="W86" s="23"/>
      <c r="X86" s="23"/>
      <c r="Y86" s="23"/>
      <c r="Z86" s="23"/>
      <c r="AA86" s="23"/>
      <c r="AB86" s="23"/>
      <c r="AC86" s="23"/>
    </row>
    <row r="87" spans="1:31">
      <c r="A87" s="4"/>
      <c r="B87" s="4" t="s">
        <v>8</v>
      </c>
      <c r="C87" s="26" t="s">
        <v>62</v>
      </c>
      <c r="D87" s="26" t="s">
        <v>61</v>
      </c>
      <c r="E87" s="28" t="s">
        <v>63</v>
      </c>
      <c r="F87" s="28" t="s">
        <v>64</v>
      </c>
      <c r="G87" s="26" t="s">
        <v>65</v>
      </c>
      <c r="H87" s="26" t="s">
        <v>66</v>
      </c>
      <c r="I87" s="28" t="s">
        <v>67</v>
      </c>
      <c r="J87" s="28" t="s">
        <v>68</v>
      </c>
      <c r="K87" s="26" t="s">
        <v>69</v>
      </c>
      <c r="L87" s="26" t="s">
        <v>70</v>
      </c>
      <c r="M87" s="28" t="s">
        <v>71</v>
      </c>
      <c r="N87" s="28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3" t="s">
        <v>28</v>
      </c>
      <c r="B88" s="23">
        <v>114.8</v>
      </c>
      <c r="C88" s="24">
        <v>1</v>
      </c>
      <c r="D88" s="24">
        <v>1</v>
      </c>
      <c r="E88" s="24">
        <v>1</v>
      </c>
      <c r="F88" s="24">
        <v>1</v>
      </c>
      <c r="G88" s="24">
        <v>1</v>
      </c>
      <c r="H88" s="24">
        <v>1</v>
      </c>
      <c r="I88" s="24">
        <v>1</v>
      </c>
      <c r="J88" s="24">
        <v>1</v>
      </c>
      <c r="K88" s="24">
        <v>1</v>
      </c>
      <c r="L88" s="24">
        <v>1</v>
      </c>
      <c r="M88" s="24">
        <v>1</v>
      </c>
      <c r="N88" s="24">
        <v>1</v>
      </c>
      <c r="O88" s="23">
        <f>B88*(C88+D88+E88+F88+G88+H88+I88+J88+K88+L88+M88+N88)</f>
        <v>1377.6</v>
      </c>
      <c r="P88" s="23" t="s">
        <v>0</v>
      </c>
      <c r="Q88" s="6">
        <f>(B88*U86)+B88</f>
        <v>114.8</v>
      </c>
      <c r="R88" s="6">
        <f>(B88*U86)+B88</f>
        <v>114.8</v>
      </c>
      <c r="S88" s="6">
        <f>(R88*U86)+R88</f>
        <v>114.8</v>
      </c>
      <c r="T88" s="6">
        <f>(R88*U86)+R88</f>
        <v>114.8</v>
      </c>
      <c r="U88" s="6">
        <f>(T88*U86)+T88</f>
        <v>114.8</v>
      </c>
      <c r="V88" s="6">
        <f>(T88*U86)+T88</f>
        <v>114.8</v>
      </c>
      <c r="W88" s="6">
        <f>(V88*U86)+V88</f>
        <v>114.8</v>
      </c>
      <c r="X88" s="6">
        <f>(V88*U86)+V88</f>
        <v>114.8</v>
      </c>
      <c r="Y88" s="6">
        <f>(X88*U86)+X88</f>
        <v>114.8</v>
      </c>
      <c r="Z88" s="6">
        <f>(X88*U86)+X88</f>
        <v>114.8</v>
      </c>
      <c r="AA88" s="6">
        <f>(Z88*U86)+Z88</f>
        <v>114.8</v>
      </c>
      <c r="AB88" s="6">
        <f>(AA88*AA86)+AA88</f>
        <v>114.8</v>
      </c>
      <c r="AC88" s="8">
        <f>SUM(Q88:AB88)</f>
        <v>1377.5999999999997</v>
      </c>
      <c r="AE88" s="48" t="s">
        <v>175</v>
      </c>
    </row>
    <row r="89" spans="1:31">
      <c r="A89" s="23" t="s">
        <v>160</v>
      </c>
      <c r="B89" s="23">
        <v>450.5</v>
      </c>
      <c r="C89" s="24"/>
      <c r="D89" s="24">
        <v>1</v>
      </c>
      <c r="E89" s="24"/>
      <c r="F89" s="24">
        <v>1</v>
      </c>
      <c r="G89" s="24"/>
      <c r="H89" s="24">
        <v>1</v>
      </c>
      <c r="I89" s="24"/>
      <c r="J89" s="24">
        <v>1</v>
      </c>
      <c r="K89" s="24"/>
      <c r="L89" s="24">
        <v>1</v>
      </c>
      <c r="M89" s="24"/>
      <c r="N89" s="24">
        <v>1</v>
      </c>
      <c r="O89" s="23">
        <f>B89*(C89+D89+E89+F89+G89+H89+I89+J89+K89+L89+M89+N89)</f>
        <v>2703</v>
      </c>
      <c r="P89" s="23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6">
        <f>SUM(Q108:U108)/5</f>
        <v>753.26</v>
      </c>
    </row>
    <row r="90" spans="1:31">
      <c r="A90" s="23" t="s">
        <v>30</v>
      </c>
      <c r="B90" s="23">
        <v>259.2</v>
      </c>
      <c r="C90" s="24"/>
      <c r="D90" s="24"/>
      <c r="E90" s="24"/>
      <c r="F90" s="24">
        <v>1</v>
      </c>
      <c r="G90" s="24"/>
      <c r="H90" s="24"/>
      <c r="I90" s="24"/>
      <c r="J90" s="24">
        <v>1</v>
      </c>
      <c r="K90" s="24"/>
      <c r="L90" s="24">
        <v>0</v>
      </c>
      <c r="M90" s="24"/>
      <c r="N90" s="24">
        <v>1</v>
      </c>
      <c r="O90" s="23">
        <f>B90*(C90+D90+E90+F90+G90+H90+I90+J90+K90+L90+M90+N90)</f>
        <v>777.59999999999991</v>
      </c>
      <c r="P90" s="23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3" t="s">
        <v>33</v>
      </c>
      <c r="B91" s="23">
        <v>77</v>
      </c>
      <c r="C91" s="24">
        <v>0</v>
      </c>
      <c r="D91" s="24">
        <v>2</v>
      </c>
      <c r="E91" s="24"/>
      <c r="F91" s="24">
        <v>2</v>
      </c>
      <c r="G91" s="24"/>
      <c r="H91" s="24">
        <v>2</v>
      </c>
      <c r="I91" s="24"/>
      <c r="J91" s="24">
        <v>2</v>
      </c>
      <c r="K91" s="24"/>
      <c r="L91" s="24">
        <v>2</v>
      </c>
      <c r="M91" s="24"/>
      <c r="N91" s="24">
        <v>2</v>
      </c>
      <c r="O91" s="23">
        <f>B91*(C91+D91+F91+H91+J91+L91+N91)</f>
        <v>924</v>
      </c>
      <c r="P91" s="23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3" t="s">
        <v>12</v>
      </c>
      <c r="B92" s="23">
        <v>332.5</v>
      </c>
      <c r="C92" s="24">
        <v>1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3">
        <f t="shared" ref="O92:O97" si="4">B92*(C92+D92+E92+F92+G92+H92)</f>
        <v>332.5</v>
      </c>
      <c r="P92" s="23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8" t="s">
        <v>174</v>
      </c>
    </row>
    <row r="93" spans="1:31">
      <c r="A93" s="23" t="s">
        <v>13</v>
      </c>
      <c r="B93" s="23">
        <v>379.05</v>
      </c>
      <c r="C93" s="24"/>
      <c r="D93" s="24">
        <v>1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3">
        <f t="shared" si="4"/>
        <v>379.05</v>
      </c>
      <c r="P93" s="23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3" t="s">
        <v>14</v>
      </c>
      <c r="B94" s="23">
        <v>332.5</v>
      </c>
      <c r="C94" s="24"/>
      <c r="D94" s="24"/>
      <c r="E94" s="24">
        <v>1</v>
      </c>
      <c r="F94" s="24"/>
      <c r="G94" s="24"/>
      <c r="H94" s="24"/>
      <c r="I94" s="24"/>
      <c r="J94" s="24"/>
      <c r="K94" s="24"/>
      <c r="L94" s="24"/>
      <c r="M94" s="24"/>
      <c r="N94" s="24"/>
      <c r="O94" s="23">
        <f t="shared" si="4"/>
        <v>332.5</v>
      </c>
      <c r="P94" s="23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6">
        <f>SUM(Q108:AA108)/11</f>
        <v>782.5454545454545</v>
      </c>
    </row>
    <row r="95" spans="1:31">
      <c r="A95" s="23" t="s">
        <v>15</v>
      </c>
      <c r="B95" s="23">
        <v>379.05</v>
      </c>
      <c r="C95" s="24"/>
      <c r="D95" s="24"/>
      <c r="E95" s="24"/>
      <c r="F95" s="24">
        <v>1</v>
      </c>
      <c r="G95" s="24"/>
      <c r="H95" s="24"/>
      <c r="I95" s="24"/>
      <c r="J95" s="24"/>
      <c r="K95" s="24"/>
      <c r="L95" s="24"/>
      <c r="M95" s="24"/>
      <c r="N95" s="24"/>
      <c r="O95" s="23">
        <f t="shared" si="4"/>
        <v>379.05</v>
      </c>
      <c r="P95" s="23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3" t="s">
        <v>16</v>
      </c>
      <c r="B96" s="23">
        <v>332.5</v>
      </c>
      <c r="C96" s="24"/>
      <c r="D96" s="24"/>
      <c r="E96" s="24"/>
      <c r="F96" s="24"/>
      <c r="G96" s="24">
        <v>1</v>
      </c>
      <c r="H96" s="24"/>
      <c r="I96" s="24"/>
      <c r="J96" s="24"/>
      <c r="K96" s="24"/>
      <c r="L96" s="24"/>
      <c r="M96" s="24"/>
      <c r="N96" s="24"/>
      <c r="O96" s="23">
        <f t="shared" si="4"/>
        <v>332.5</v>
      </c>
      <c r="P96" s="23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3" t="s">
        <v>17</v>
      </c>
      <c r="B97" s="23">
        <v>379.05</v>
      </c>
      <c r="C97" s="24"/>
      <c r="D97" s="24"/>
      <c r="E97" s="24"/>
      <c r="F97" s="24"/>
      <c r="G97" s="24"/>
      <c r="H97" s="24">
        <v>1</v>
      </c>
      <c r="I97" s="24"/>
      <c r="J97" s="24"/>
      <c r="K97" s="24"/>
      <c r="L97" s="24"/>
      <c r="M97" s="24"/>
      <c r="N97" s="24"/>
      <c r="O97" s="23">
        <f t="shared" si="4"/>
        <v>379.05</v>
      </c>
      <c r="P97" s="23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3" t="s">
        <v>73</v>
      </c>
      <c r="B98" s="23">
        <v>332.5</v>
      </c>
      <c r="C98" s="24"/>
      <c r="D98" s="24"/>
      <c r="E98" s="24"/>
      <c r="F98" s="24"/>
      <c r="G98" s="24"/>
      <c r="H98" s="24"/>
      <c r="I98" s="24">
        <v>1</v>
      </c>
      <c r="J98" s="24"/>
      <c r="K98" s="24"/>
      <c r="L98" s="24"/>
      <c r="M98" s="24"/>
      <c r="N98" s="24"/>
      <c r="O98" s="23">
        <f>B98*(C98+D98+E98+F98+G98+H98+I98)</f>
        <v>332.5</v>
      </c>
      <c r="P98" s="23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3" t="s">
        <v>74</v>
      </c>
      <c r="B99" s="23">
        <v>379.05</v>
      </c>
      <c r="C99" s="24"/>
      <c r="D99" s="24"/>
      <c r="E99" s="24"/>
      <c r="F99" s="24"/>
      <c r="G99" s="24"/>
      <c r="H99" s="24"/>
      <c r="I99" s="24"/>
      <c r="J99" s="24">
        <v>1</v>
      </c>
      <c r="K99" s="24"/>
      <c r="L99" s="24"/>
      <c r="M99" s="24"/>
      <c r="N99" s="24"/>
      <c r="O99" s="23">
        <f t="shared" ref="O99:O104" si="5">B99*(C99+D99+E99+F99+G99+H99+I99+J99+K99+L99+M99+N99)</f>
        <v>379.05</v>
      </c>
      <c r="P99" s="23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3" t="s">
        <v>75</v>
      </c>
      <c r="B100" s="23">
        <v>332.05</v>
      </c>
      <c r="C100" s="24"/>
      <c r="D100" s="24"/>
      <c r="E100" s="24"/>
      <c r="F100" s="24"/>
      <c r="G100" s="24"/>
      <c r="H100" s="24"/>
      <c r="I100" s="24"/>
      <c r="J100" s="24"/>
      <c r="K100" s="24">
        <v>1</v>
      </c>
      <c r="L100" s="24"/>
      <c r="M100" s="24"/>
      <c r="N100" s="24"/>
      <c r="O100" s="23">
        <f t="shared" si="5"/>
        <v>332.05</v>
      </c>
      <c r="P100" s="23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3" t="s">
        <v>76</v>
      </c>
      <c r="B101" s="23">
        <v>379.05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>
        <v>1</v>
      </c>
      <c r="M101" s="24"/>
      <c r="N101" s="24"/>
      <c r="O101" s="23">
        <f t="shared" si="5"/>
        <v>379.05</v>
      </c>
      <c r="P101" s="23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3" t="s">
        <v>77</v>
      </c>
      <c r="B102" s="23">
        <v>332.5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>
        <v>1</v>
      </c>
      <c r="N102" s="24"/>
      <c r="O102" s="23">
        <f t="shared" si="5"/>
        <v>332.5</v>
      </c>
      <c r="P102" s="23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3" t="s">
        <v>78</v>
      </c>
      <c r="B103" s="23">
        <v>379.05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>
        <v>1</v>
      </c>
      <c r="O103" s="23">
        <f t="shared" si="5"/>
        <v>379.05</v>
      </c>
      <c r="P103" s="23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3" t="s">
        <v>18</v>
      </c>
      <c r="B104" s="23">
        <v>50</v>
      </c>
      <c r="C104" s="24"/>
      <c r="D104" s="24">
        <v>1</v>
      </c>
      <c r="E104" s="24"/>
      <c r="F104" s="24">
        <v>1</v>
      </c>
      <c r="G104" s="24"/>
      <c r="H104" s="24">
        <v>1</v>
      </c>
      <c r="I104" s="24">
        <v>0</v>
      </c>
      <c r="J104" s="24">
        <v>1</v>
      </c>
      <c r="K104" s="24">
        <v>0</v>
      </c>
      <c r="L104" s="24">
        <v>1</v>
      </c>
      <c r="M104" s="24">
        <v>0</v>
      </c>
      <c r="N104" s="24">
        <v>1</v>
      </c>
      <c r="O104" s="23">
        <f t="shared" si="5"/>
        <v>300</v>
      </c>
      <c r="P104" s="23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3" t="s">
        <v>19</v>
      </c>
      <c r="B105" s="23">
        <v>4.5</v>
      </c>
      <c r="C105" s="24">
        <v>1</v>
      </c>
      <c r="D105" s="24">
        <v>1</v>
      </c>
      <c r="E105" s="24">
        <v>1</v>
      </c>
      <c r="F105" s="24">
        <v>1</v>
      </c>
      <c r="G105" s="24">
        <v>1</v>
      </c>
      <c r="H105" s="24">
        <v>1</v>
      </c>
      <c r="I105" s="24">
        <v>1</v>
      </c>
      <c r="J105" s="24">
        <v>1</v>
      </c>
      <c r="K105" s="24">
        <v>1</v>
      </c>
      <c r="L105" s="24">
        <v>1</v>
      </c>
      <c r="M105" s="24">
        <v>1</v>
      </c>
      <c r="N105" s="24">
        <v>1</v>
      </c>
      <c r="O105" s="23">
        <f>SUM(B105)*(C105+D105+E105+F105+G105+H105+I105+J105+K105+L105+M105+N105)</f>
        <v>54</v>
      </c>
      <c r="P105" s="23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">
        <f>SUM(O88:O105)</f>
        <v>10405.049999999997</v>
      </c>
      <c r="P106" s="23"/>
      <c r="Q106" s="23">
        <f>O106/6</f>
        <v>1734.1749999999995</v>
      </c>
      <c r="R106" s="23"/>
      <c r="S106" s="23"/>
      <c r="T106" s="23"/>
      <c r="U106" s="23"/>
      <c r="V106" s="5"/>
      <c r="W106" s="5"/>
      <c r="X106" s="5"/>
      <c r="Y106" s="5"/>
      <c r="Z106" s="5"/>
      <c r="AA106" s="5"/>
      <c r="AB106" s="5"/>
      <c r="AC106" s="8">
        <f>SUM(AC88:AC105)</f>
        <v>9943.0499999999975</v>
      </c>
      <c r="AD106" s="5"/>
    </row>
    <row r="107" spans="1:30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15">
        <f>AC106/12</f>
        <v>828.58749999999975</v>
      </c>
    </row>
    <row r="108" spans="1:30" s="23" customFormat="1">
      <c r="O108" s="23">
        <f>O106/12</f>
        <v>867.08749999999975</v>
      </c>
      <c r="Q108" s="9">
        <f>SUM(Q88,Q92,Q105)</f>
        <v>451.8</v>
      </c>
      <c r="R108" s="9">
        <f>SUM(R88:R89,R91,R93,R104:R105)</f>
        <v>1075.8499999999999</v>
      </c>
      <c r="S108" s="9">
        <f>SUM(S88,S94,S105)</f>
        <v>451.8</v>
      </c>
      <c r="T108" s="9">
        <f>SUM(T88:T91,T95,T104:T105)</f>
        <v>1335.05</v>
      </c>
      <c r="U108" s="9">
        <f>SUM(U88,U96,U105)</f>
        <v>451.8</v>
      </c>
      <c r="V108" s="9">
        <f>SUM(V88:V89,V91,V97,V104:V105)</f>
        <v>1075.8499999999999</v>
      </c>
      <c r="W108" s="9">
        <f>SUM(W88,W98,W105)</f>
        <v>451.8</v>
      </c>
      <c r="X108" s="9">
        <f>SUM(X88:X91,X99,X104:X105)</f>
        <v>1335.05</v>
      </c>
      <c r="Y108" s="9">
        <f>SUM(Y88,Y100,Y105)</f>
        <v>451.35</v>
      </c>
      <c r="Z108" s="9">
        <f>SUM(Z88:Z89,Z91,Z101,Z104:Z105)</f>
        <v>1075.8499999999999</v>
      </c>
      <c r="AA108" s="9">
        <f>SUM(AA88,AA102,AA105)</f>
        <v>451.8</v>
      </c>
      <c r="AB108" s="9">
        <f>SUM(AB88:AB91,AB103:AB105)</f>
        <v>1335.05</v>
      </c>
      <c r="AC108" s="9">
        <f>SUM(Q108:AB108)</f>
        <v>9943.0499999999993</v>
      </c>
    </row>
    <row r="109" spans="1:30" s="23" customFormat="1">
      <c r="A109" s="48" t="s">
        <v>163</v>
      </c>
      <c r="AC109" s="18"/>
    </row>
    <row r="110" spans="1:30" s="23" customFormat="1">
      <c r="A110" s="22" t="s">
        <v>164</v>
      </c>
      <c r="B110" s="49" t="s">
        <v>165</v>
      </c>
      <c r="AC110" s="18">
        <f>SUM(Q108:AB108)/12</f>
        <v>828.58749999999998</v>
      </c>
    </row>
    <row r="111" spans="1:30" s="23" customFormat="1">
      <c r="A111" s="46">
        <v>1.03</v>
      </c>
      <c r="B111" s="49">
        <v>6</v>
      </c>
      <c r="D111" s="9" t="s">
        <v>166</v>
      </c>
      <c r="E111" s="13"/>
      <c r="F111" s="13"/>
      <c r="AC111" s="18"/>
    </row>
    <row r="112" spans="1:30" s="23" customFormat="1">
      <c r="D112" s="13"/>
      <c r="E112" s="50">
        <f>AC110*((A111^B111)-1)/(A111-1)/B111</f>
        <v>893.27392916790313</v>
      </c>
      <c r="F112" s="13"/>
      <c r="AC112" s="18"/>
    </row>
    <row r="113" spans="1:4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1:43">
      <c r="A114" s="2" t="s">
        <v>27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5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</row>
    <row r="115" spans="1:43">
      <c r="A115" s="22" t="s">
        <v>136</v>
      </c>
      <c r="B115" s="23" t="s">
        <v>9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 t="s">
        <v>20</v>
      </c>
      <c r="T115" s="23"/>
      <c r="U115" s="11">
        <v>0</v>
      </c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3" t="s">
        <v>28</v>
      </c>
      <c r="B117" s="23">
        <v>114.8</v>
      </c>
      <c r="C117" s="24">
        <v>1</v>
      </c>
      <c r="D117" s="24">
        <v>1</v>
      </c>
      <c r="E117" s="24">
        <v>1</v>
      </c>
      <c r="F117" s="24">
        <v>1</v>
      </c>
      <c r="G117" s="24">
        <v>1</v>
      </c>
      <c r="H117" s="24">
        <v>1</v>
      </c>
      <c r="I117" s="24">
        <v>1</v>
      </c>
      <c r="J117" s="24">
        <v>1</v>
      </c>
      <c r="K117" s="24">
        <v>1</v>
      </c>
      <c r="L117" s="24">
        <v>1</v>
      </c>
      <c r="M117" s="24">
        <v>1</v>
      </c>
      <c r="N117" s="24">
        <v>1</v>
      </c>
      <c r="O117" s="24">
        <v>1</v>
      </c>
      <c r="P117" s="24">
        <v>1</v>
      </c>
      <c r="Q117" s="24">
        <v>1</v>
      </c>
      <c r="R117" s="24">
        <v>1</v>
      </c>
      <c r="S117" s="24">
        <v>1</v>
      </c>
      <c r="T117" s="24">
        <v>1</v>
      </c>
      <c r="U117" s="23">
        <f t="shared" ref="U117:U140" si="6">B117*(C117+D117+E117+F117+G117+H117+I117+J117+K117+L117+M117+N117+O117+P117+Q117+R117+S117+T117)</f>
        <v>2066.4</v>
      </c>
      <c r="V117" s="23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3" t="s">
        <v>29</v>
      </c>
      <c r="B118" s="23">
        <v>386</v>
      </c>
      <c r="C118" s="24"/>
      <c r="D118" s="24">
        <v>1</v>
      </c>
      <c r="E118" s="24"/>
      <c r="F118" s="24">
        <v>1</v>
      </c>
      <c r="G118" s="24"/>
      <c r="H118" s="24">
        <v>1</v>
      </c>
      <c r="I118" s="24"/>
      <c r="J118" s="24">
        <v>1</v>
      </c>
      <c r="K118" s="24"/>
      <c r="L118" s="24">
        <v>1</v>
      </c>
      <c r="M118" s="24"/>
      <c r="N118" s="24">
        <v>1</v>
      </c>
      <c r="O118" s="24">
        <v>0</v>
      </c>
      <c r="P118" s="24">
        <v>1</v>
      </c>
      <c r="Q118" s="24">
        <v>0</v>
      </c>
      <c r="R118" s="24">
        <v>1</v>
      </c>
      <c r="S118" s="24">
        <v>0</v>
      </c>
      <c r="T118" s="24">
        <v>1</v>
      </c>
      <c r="U118" s="23">
        <f t="shared" si="6"/>
        <v>3474</v>
      </c>
      <c r="V118" s="23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8" t="s">
        <v>175</v>
      </c>
    </row>
    <row r="119" spans="1:43">
      <c r="A119" s="23" t="s">
        <v>30</v>
      </c>
      <c r="B119" s="23">
        <v>259.2</v>
      </c>
      <c r="C119" s="24"/>
      <c r="D119" s="24"/>
      <c r="E119" s="24"/>
      <c r="F119" s="24">
        <v>1</v>
      </c>
      <c r="G119" s="24"/>
      <c r="H119" s="24"/>
      <c r="I119" s="24"/>
      <c r="J119" s="24">
        <v>1</v>
      </c>
      <c r="K119" s="24"/>
      <c r="L119" s="24">
        <v>0</v>
      </c>
      <c r="M119" s="24"/>
      <c r="N119" s="24">
        <v>1</v>
      </c>
      <c r="O119" s="24"/>
      <c r="P119" s="24"/>
      <c r="Q119" s="24"/>
      <c r="R119" s="24">
        <v>1</v>
      </c>
      <c r="S119" s="24"/>
      <c r="T119" s="24"/>
      <c r="U119" s="23">
        <f t="shared" si="6"/>
        <v>1036.8</v>
      </c>
      <c r="V119" s="23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3" t="s">
        <v>33</v>
      </c>
      <c r="B120" s="23">
        <v>77</v>
      </c>
      <c r="C120" s="24">
        <v>1</v>
      </c>
      <c r="D120" s="24">
        <v>1</v>
      </c>
      <c r="E120" s="24"/>
      <c r="F120" s="24">
        <v>2</v>
      </c>
      <c r="G120" s="24"/>
      <c r="H120" s="24">
        <v>2</v>
      </c>
      <c r="I120" s="24"/>
      <c r="J120" s="24">
        <v>2</v>
      </c>
      <c r="K120" s="24"/>
      <c r="L120" s="24">
        <v>2</v>
      </c>
      <c r="M120" s="24"/>
      <c r="N120" s="24">
        <v>2</v>
      </c>
      <c r="O120" s="24"/>
      <c r="P120" s="24">
        <v>2</v>
      </c>
      <c r="Q120" s="24"/>
      <c r="R120" s="24">
        <v>2</v>
      </c>
      <c r="S120" s="24"/>
      <c r="T120" s="24">
        <v>2</v>
      </c>
      <c r="U120" s="23">
        <f t="shared" si="6"/>
        <v>1386</v>
      </c>
      <c r="V120" s="23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3" t="s">
        <v>12</v>
      </c>
      <c r="B121" s="23">
        <v>332.5</v>
      </c>
      <c r="C121" s="24">
        <v>1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3">
        <f t="shared" si="6"/>
        <v>332.5</v>
      </c>
      <c r="V121" s="23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3" t="s">
        <v>13</v>
      </c>
      <c r="B122" s="23">
        <v>379.05</v>
      </c>
      <c r="C122" s="24"/>
      <c r="D122" s="24">
        <v>1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3">
        <f t="shared" si="6"/>
        <v>379.05</v>
      </c>
      <c r="V122" s="23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3" t="s">
        <v>14</v>
      </c>
      <c r="B123" s="23">
        <v>332.5</v>
      </c>
      <c r="C123" s="24"/>
      <c r="D123" s="24"/>
      <c r="E123" s="24">
        <v>1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3">
        <f t="shared" si="6"/>
        <v>332.5</v>
      </c>
      <c r="V123" s="23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3" t="s">
        <v>15</v>
      </c>
      <c r="B124" s="23">
        <v>379.05</v>
      </c>
      <c r="C124" s="24"/>
      <c r="D124" s="24"/>
      <c r="E124" s="24"/>
      <c r="F124" s="24">
        <v>1</v>
      </c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3">
        <f t="shared" si="6"/>
        <v>379.05</v>
      </c>
      <c r="V124" s="23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3" t="s">
        <v>16</v>
      </c>
      <c r="B125" s="23">
        <v>332.5</v>
      </c>
      <c r="C125" s="24"/>
      <c r="D125" s="24"/>
      <c r="E125" s="24"/>
      <c r="F125" s="24"/>
      <c r="G125" s="24">
        <v>1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3">
        <f t="shared" si="6"/>
        <v>332.5</v>
      </c>
      <c r="V125" s="23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3" t="s">
        <v>17</v>
      </c>
      <c r="B126" s="23">
        <v>379.05</v>
      </c>
      <c r="C126" s="24"/>
      <c r="D126" s="24"/>
      <c r="E126" s="24"/>
      <c r="F126" s="24"/>
      <c r="G126" s="24"/>
      <c r="H126" s="24">
        <v>1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3">
        <f t="shared" si="6"/>
        <v>379.05</v>
      </c>
      <c r="V126" s="23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3" t="s">
        <v>73</v>
      </c>
      <c r="B127" s="23">
        <v>332.5</v>
      </c>
      <c r="C127" s="24"/>
      <c r="D127" s="24"/>
      <c r="E127" s="24"/>
      <c r="F127" s="24"/>
      <c r="G127" s="24"/>
      <c r="H127" s="24"/>
      <c r="I127" s="24">
        <v>1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3">
        <f t="shared" si="6"/>
        <v>332.5</v>
      </c>
      <c r="V127" s="23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3" t="s">
        <v>74</v>
      </c>
      <c r="B128" s="23">
        <v>379.05</v>
      </c>
      <c r="C128" s="24"/>
      <c r="D128" s="24"/>
      <c r="E128" s="24"/>
      <c r="F128" s="24"/>
      <c r="G128" s="24"/>
      <c r="H128" s="24"/>
      <c r="I128" s="24"/>
      <c r="J128" s="24">
        <v>1</v>
      </c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3">
        <f t="shared" si="6"/>
        <v>379.05</v>
      </c>
      <c r="V128" s="23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3" t="s">
        <v>75</v>
      </c>
      <c r="B129" s="23">
        <v>332.5</v>
      </c>
      <c r="C129" s="24"/>
      <c r="D129" s="24"/>
      <c r="E129" s="24"/>
      <c r="F129" s="24"/>
      <c r="G129" s="24"/>
      <c r="H129" s="24"/>
      <c r="I129" s="24"/>
      <c r="J129" s="24"/>
      <c r="K129" s="24">
        <v>1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3">
        <f t="shared" si="6"/>
        <v>332.5</v>
      </c>
      <c r="V129" s="23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3" t="s">
        <v>76</v>
      </c>
      <c r="B130" s="23">
        <v>379.05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>
        <v>1</v>
      </c>
      <c r="M130" s="24"/>
      <c r="N130" s="24"/>
      <c r="O130" s="24"/>
      <c r="P130" s="24"/>
      <c r="Q130" s="24"/>
      <c r="R130" s="24"/>
      <c r="S130" s="24"/>
      <c r="T130" s="24"/>
      <c r="U130" s="23">
        <f t="shared" si="6"/>
        <v>379.05</v>
      </c>
      <c r="V130" s="23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3" t="s">
        <v>77</v>
      </c>
      <c r="B131" s="23">
        <v>332.5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>
        <v>1</v>
      </c>
      <c r="N131" s="24"/>
      <c r="O131" s="24"/>
      <c r="P131" s="24"/>
      <c r="Q131" s="24"/>
      <c r="R131" s="24"/>
      <c r="S131" s="24"/>
      <c r="T131" s="24"/>
      <c r="U131" s="23">
        <f t="shared" si="6"/>
        <v>332.5</v>
      </c>
      <c r="V131" s="23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3" t="s">
        <v>78</v>
      </c>
      <c r="B132" s="23">
        <v>379.05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>
        <v>1</v>
      </c>
      <c r="O132" s="24"/>
      <c r="P132" s="24"/>
      <c r="Q132" s="24"/>
      <c r="R132" s="24"/>
      <c r="S132" s="24"/>
      <c r="T132" s="24"/>
      <c r="U132" s="23">
        <f t="shared" si="6"/>
        <v>379.05</v>
      </c>
      <c r="V132" s="23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3" t="s">
        <v>118</v>
      </c>
      <c r="B133" s="23">
        <v>332.5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>
        <v>1</v>
      </c>
      <c r="P133" s="24"/>
      <c r="Q133" s="24"/>
      <c r="R133" s="24"/>
      <c r="S133" s="24"/>
      <c r="T133" s="24"/>
      <c r="U133" s="23">
        <f t="shared" si="6"/>
        <v>332.5</v>
      </c>
      <c r="V133" s="23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3" t="s">
        <v>119</v>
      </c>
      <c r="B134" s="23">
        <v>379.05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>
        <v>1</v>
      </c>
      <c r="Q134" s="24"/>
      <c r="R134" s="24"/>
      <c r="S134" s="24"/>
      <c r="T134" s="24"/>
      <c r="U134" s="23">
        <f t="shared" si="6"/>
        <v>379.05</v>
      </c>
      <c r="V134" s="23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3" t="s">
        <v>120</v>
      </c>
      <c r="B135" s="23">
        <v>332.5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>
        <v>1</v>
      </c>
      <c r="R135" s="24"/>
      <c r="S135" s="24"/>
      <c r="T135" s="24"/>
      <c r="U135" s="23">
        <f t="shared" si="6"/>
        <v>332.5</v>
      </c>
      <c r="V135" s="23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3" t="s">
        <v>121</v>
      </c>
      <c r="B136" s="23">
        <v>379.05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>
        <v>1</v>
      </c>
      <c r="S136" s="24"/>
      <c r="T136" s="24"/>
      <c r="U136" s="23">
        <f t="shared" si="6"/>
        <v>379.05</v>
      </c>
      <c r="V136" s="23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3" t="s">
        <v>122</v>
      </c>
      <c r="B137" s="23">
        <v>332.5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>
        <v>1</v>
      </c>
      <c r="T137" s="24"/>
      <c r="U137" s="23">
        <f t="shared" si="6"/>
        <v>332.5</v>
      </c>
      <c r="V137" s="23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3" t="s">
        <v>123</v>
      </c>
      <c r="B138" s="23">
        <v>379.05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>
        <v>1</v>
      </c>
      <c r="U138" s="23">
        <f t="shared" si="6"/>
        <v>379.05</v>
      </c>
      <c r="V138" s="23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3" t="s">
        <v>18</v>
      </c>
      <c r="B139" s="23">
        <v>50</v>
      </c>
      <c r="C139" s="24"/>
      <c r="D139" s="24">
        <v>1</v>
      </c>
      <c r="E139" s="24"/>
      <c r="F139" s="24">
        <v>1</v>
      </c>
      <c r="G139" s="24"/>
      <c r="H139" s="24">
        <v>1</v>
      </c>
      <c r="I139" s="24">
        <v>0</v>
      </c>
      <c r="J139" s="24">
        <v>1</v>
      </c>
      <c r="K139" s="24">
        <v>0</v>
      </c>
      <c r="L139" s="24">
        <v>1</v>
      </c>
      <c r="M139" s="24">
        <v>0</v>
      </c>
      <c r="N139" s="24">
        <v>1</v>
      </c>
      <c r="O139" s="24">
        <v>0</v>
      </c>
      <c r="P139" s="24">
        <v>1</v>
      </c>
      <c r="Q139" s="24"/>
      <c r="R139" s="24">
        <v>1</v>
      </c>
      <c r="S139" s="24"/>
      <c r="T139" s="24">
        <v>1</v>
      </c>
      <c r="U139" s="23">
        <f t="shared" si="6"/>
        <v>450</v>
      </c>
      <c r="V139" s="23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3" t="s">
        <v>19</v>
      </c>
      <c r="B140" s="23">
        <v>4.5</v>
      </c>
      <c r="C140" s="24">
        <v>1</v>
      </c>
      <c r="D140" s="24">
        <v>1</v>
      </c>
      <c r="E140" s="24">
        <v>1</v>
      </c>
      <c r="F140" s="24">
        <v>1</v>
      </c>
      <c r="G140" s="24">
        <v>1</v>
      </c>
      <c r="H140" s="24">
        <v>1</v>
      </c>
      <c r="I140" s="24">
        <v>1</v>
      </c>
      <c r="J140" s="24">
        <v>1</v>
      </c>
      <c r="K140" s="24">
        <v>1</v>
      </c>
      <c r="L140" s="24">
        <v>1</v>
      </c>
      <c r="M140" s="24">
        <v>1</v>
      </c>
      <c r="N140" s="24">
        <v>1</v>
      </c>
      <c r="O140" s="24">
        <v>1</v>
      </c>
      <c r="P140" s="24">
        <v>1</v>
      </c>
      <c r="Q140" s="24">
        <v>1</v>
      </c>
      <c r="R140" s="24">
        <v>1</v>
      </c>
      <c r="S140" s="24">
        <v>1</v>
      </c>
      <c r="T140" s="24">
        <v>1</v>
      </c>
      <c r="U140" s="23">
        <f t="shared" si="6"/>
        <v>81</v>
      </c>
      <c r="V140" s="23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1">
        <f>SUM(U117:U140)</f>
        <v>14898.149999999994</v>
      </c>
      <c r="V141" s="23"/>
      <c r="W141" s="6">
        <f t="shared" si="8"/>
        <v>0</v>
      </c>
      <c r="X141" s="23"/>
      <c r="Y141" s="23"/>
      <c r="Z141" s="23"/>
      <c r="AA141" s="23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15">
        <f>AO141/18</f>
        <v>827.67499999999973</v>
      </c>
    </row>
    <row r="143" spans="1:4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8" t="s">
        <v>163</v>
      </c>
      <c r="B144" s="23"/>
      <c r="C144" s="23"/>
      <c r="D144" s="23"/>
      <c r="E144" s="23"/>
      <c r="F144" s="23"/>
    </row>
    <row r="145" spans="1:48" s="23" customFormat="1">
      <c r="A145" s="22" t="s">
        <v>164</v>
      </c>
      <c r="B145" s="49" t="s">
        <v>165</v>
      </c>
      <c r="AO145" s="23">
        <f>SUM(W143:AN143)/18</f>
        <v>827.67499999999973</v>
      </c>
    </row>
    <row r="146" spans="1:48" s="23" customFormat="1">
      <c r="A146" s="46">
        <v>1.03</v>
      </c>
      <c r="B146" s="49">
        <v>6</v>
      </c>
      <c r="D146" s="9" t="s">
        <v>166</v>
      </c>
      <c r="E146" s="13"/>
      <c r="F146" s="13"/>
    </row>
    <row r="147" spans="1:48" s="23" customFormat="1">
      <c r="D147" s="13"/>
      <c r="E147" s="50">
        <f>AO145*((A146^B146)-1)/(A146-1)/B146</f>
        <v>892.29019183133232</v>
      </c>
      <c r="F147" s="13"/>
    </row>
    <row r="150" spans="1:48">
      <c r="A150" s="2" t="s">
        <v>145</v>
      </c>
      <c r="B150" s="23" t="s">
        <v>9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 t="s">
        <v>20</v>
      </c>
      <c r="U150" s="23"/>
      <c r="V150" s="29">
        <v>1.02</v>
      </c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</row>
    <row r="151" spans="1:48">
      <c r="A151" s="22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30" t="s">
        <v>106</v>
      </c>
      <c r="K151" s="30" t="s">
        <v>107</v>
      </c>
      <c r="L151" s="30" t="s">
        <v>61</v>
      </c>
      <c r="M151" s="30" t="s">
        <v>108</v>
      </c>
      <c r="N151" s="30" t="s">
        <v>109</v>
      </c>
      <c r="O151" s="30" t="s">
        <v>64</v>
      </c>
      <c r="P151" s="30" t="s">
        <v>110</v>
      </c>
      <c r="Q151" s="30" t="s">
        <v>111</v>
      </c>
      <c r="R151" s="30" t="s">
        <v>66</v>
      </c>
      <c r="S151" s="30" t="s">
        <v>112</v>
      </c>
      <c r="T151" s="30" t="s">
        <v>113</v>
      </c>
      <c r="U151" s="30" t="s">
        <v>68</v>
      </c>
      <c r="V151" s="30" t="s">
        <v>114</v>
      </c>
      <c r="W151" s="30" t="s">
        <v>115</v>
      </c>
      <c r="X151" s="30" t="s">
        <v>70</v>
      </c>
      <c r="Y151" s="30" t="s">
        <v>116</v>
      </c>
      <c r="Z151" s="30" t="s">
        <v>117</v>
      </c>
      <c r="AA151" s="30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3" t="s">
        <v>28</v>
      </c>
      <c r="B152" s="23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1">
        <v>1</v>
      </c>
      <c r="K152" s="31">
        <v>1</v>
      </c>
      <c r="L152" s="31">
        <v>1</v>
      </c>
      <c r="M152" s="31">
        <v>1</v>
      </c>
      <c r="N152" s="31">
        <v>1</v>
      </c>
      <c r="O152" s="31">
        <v>1</v>
      </c>
      <c r="P152" s="31">
        <v>1</v>
      </c>
      <c r="Q152" s="31">
        <v>1</v>
      </c>
      <c r="R152" s="31">
        <v>1</v>
      </c>
      <c r="S152" s="31">
        <v>1</v>
      </c>
      <c r="T152" s="31">
        <v>1</v>
      </c>
      <c r="U152" s="31">
        <v>1</v>
      </c>
      <c r="V152" s="31">
        <v>1</v>
      </c>
      <c r="W152" s="31">
        <v>1</v>
      </c>
      <c r="X152" s="31">
        <v>1</v>
      </c>
      <c r="Y152" s="31">
        <v>1</v>
      </c>
      <c r="Z152" s="31">
        <v>1</v>
      </c>
      <c r="AA152" s="31">
        <v>1</v>
      </c>
      <c r="AB152" s="23">
        <f t="shared" ref="AB152:AB175" si="25">B152*(J152+K152+L152+M152+N152+O152+P152+Q152+R152+S152+T152+U152+V152+W152+X152+Y152+Z152+AA152)</f>
        <v>2010.6000000000001</v>
      </c>
      <c r="AC152" s="23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3" t="s">
        <v>160</v>
      </c>
      <c r="B153" s="23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1"/>
      <c r="K153" s="31">
        <v>1</v>
      </c>
      <c r="L153" s="31"/>
      <c r="M153" s="31">
        <v>1</v>
      </c>
      <c r="N153" s="31"/>
      <c r="O153" s="31">
        <v>1</v>
      </c>
      <c r="P153" s="31"/>
      <c r="Q153" s="31">
        <v>1</v>
      </c>
      <c r="R153" s="31"/>
      <c r="S153" s="31">
        <v>1</v>
      </c>
      <c r="T153" s="31"/>
      <c r="U153" s="31">
        <v>1</v>
      </c>
      <c r="V153" s="31">
        <v>0</v>
      </c>
      <c r="W153" s="31">
        <v>1</v>
      </c>
      <c r="X153" s="31">
        <v>0</v>
      </c>
      <c r="Y153" s="31">
        <v>1</v>
      </c>
      <c r="Z153" s="31">
        <v>0</v>
      </c>
      <c r="AA153" s="31">
        <v>1</v>
      </c>
      <c r="AB153" s="23">
        <f t="shared" si="25"/>
        <v>3947.4</v>
      </c>
      <c r="AC153" s="23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3" t="s">
        <v>30</v>
      </c>
      <c r="B154" s="23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1"/>
      <c r="K154" s="31"/>
      <c r="L154" s="31"/>
      <c r="M154" s="31">
        <v>1</v>
      </c>
      <c r="N154" s="31"/>
      <c r="O154" s="31"/>
      <c r="P154" s="31"/>
      <c r="Q154" s="31">
        <v>1</v>
      </c>
      <c r="R154" s="31"/>
      <c r="S154" s="31">
        <v>0</v>
      </c>
      <c r="T154" s="31"/>
      <c r="U154" s="31">
        <v>1</v>
      </c>
      <c r="V154" s="31"/>
      <c r="W154" s="31"/>
      <c r="X154" s="31"/>
      <c r="Y154" s="31">
        <v>1</v>
      </c>
      <c r="Z154" s="31"/>
      <c r="AA154" s="31"/>
      <c r="AB154" s="23">
        <f t="shared" si="25"/>
        <v>1009.2</v>
      </c>
      <c r="AC154" s="23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3" t="s">
        <v>33</v>
      </c>
      <c r="B155" s="23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1">
        <v>1</v>
      </c>
      <c r="K155" s="31">
        <v>1</v>
      </c>
      <c r="L155" s="32"/>
      <c r="M155" s="31">
        <v>2</v>
      </c>
      <c r="N155" s="31"/>
      <c r="O155" s="31">
        <v>2</v>
      </c>
      <c r="P155" s="31"/>
      <c r="Q155" s="31">
        <v>2</v>
      </c>
      <c r="R155" s="31"/>
      <c r="S155" s="31">
        <v>2</v>
      </c>
      <c r="T155" s="31"/>
      <c r="U155" s="31">
        <v>2</v>
      </c>
      <c r="V155" s="31"/>
      <c r="W155" s="31">
        <v>2</v>
      </c>
      <c r="X155" s="31"/>
      <c r="Y155" s="31">
        <v>2</v>
      </c>
      <c r="Z155" s="31"/>
      <c r="AA155" s="31">
        <v>2</v>
      </c>
      <c r="AB155" s="23">
        <f t="shared" si="25"/>
        <v>1315.8</v>
      </c>
      <c r="AC155" s="23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3" t="s">
        <v>12</v>
      </c>
      <c r="B156" s="23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1">
        <v>1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23">
        <f t="shared" si="25"/>
        <v>332.5</v>
      </c>
      <c r="AC156" s="23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3" t="s">
        <v>13</v>
      </c>
      <c r="B157" s="23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1"/>
      <c r="K157" s="31">
        <v>1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23">
        <f t="shared" si="25"/>
        <v>379.05</v>
      </c>
      <c r="AC157" s="23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3" t="s">
        <v>14</v>
      </c>
      <c r="B158" s="23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1"/>
      <c r="K158" s="31"/>
      <c r="L158" s="31">
        <v>1</v>
      </c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23">
        <f t="shared" si="25"/>
        <v>332.5</v>
      </c>
      <c r="AC158" s="23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3" t="s">
        <v>15</v>
      </c>
      <c r="B159" s="23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1"/>
      <c r="K159" s="31"/>
      <c r="L159" s="31"/>
      <c r="M159" s="31">
        <v>1</v>
      </c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23">
        <f t="shared" si="25"/>
        <v>379.05</v>
      </c>
      <c r="AC159" s="23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3" t="s">
        <v>16</v>
      </c>
      <c r="B160" s="23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1"/>
      <c r="K160" s="31"/>
      <c r="L160" s="31"/>
      <c r="M160" s="31"/>
      <c r="N160" s="31">
        <v>1</v>
      </c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23">
        <f t="shared" si="25"/>
        <v>332.5</v>
      </c>
      <c r="AC160" s="23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3" t="s">
        <v>17</v>
      </c>
      <c r="B161" s="23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1"/>
      <c r="K161" s="31"/>
      <c r="L161" s="31"/>
      <c r="M161" s="31"/>
      <c r="N161" s="31"/>
      <c r="O161" s="31">
        <v>1</v>
      </c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23">
        <f t="shared" si="25"/>
        <v>379.05</v>
      </c>
      <c r="AC161" s="23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3" t="s">
        <v>73</v>
      </c>
      <c r="B162" s="23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1"/>
      <c r="K162" s="33"/>
      <c r="L162" s="31"/>
      <c r="M162" s="31"/>
      <c r="N162" s="31"/>
      <c r="O162" s="31"/>
      <c r="P162" s="31">
        <v>1</v>
      </c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23">
        <f t="shared" si="25"/>
        <v>332.5</v>
      </c>
      <c r="AC162" s="23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3" t="s">
        <v>74</v>
      </c>
      <c r="B163" s="23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1"/>
      <c r="K163" s="31"/>
      <c r="L163" s="31"/>
      <c r="M163" s="31"/>
      <c r="N163" s="31"/>
      <c r="O163" s="31"/>
      <c r="P163" s="31"/>
      <c r="Q163" s="31">
        <v>1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23">
        <f t="shared" si="25"/>
        <v>379.05</v>
      </c>
      <c r="AC163" s="23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3" t="s">
        <v>75</v>
      </c>
      <c r="B164" s="23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1"/>
      <c r="K164" s="31"/>
      <c r="L164" s="31"/>
      <c r="M164" s="31"/>
      <c r="N164" s="31"/>
      <c r="O164" s="31"/>
      <c r="P164" s="31"/>
      <c r="Q164" s="31"/>
      <c r="R164" s="31">
        <v>1</v>
      </c>
      <c r="S164" s="31"/>
      <c r="T164" s="31"/>
      <c r="U164" s="31"/>
      <c r="V164" s="31"/>
      <c r="W164" s="31"/>
      <c r="X164" s="31"/>
      <c r="Y164" s="31"/>
      <c r="Z164" s="31"/>
      <c r="AA164" s="31"/>
      <c r="AB164" s="23">
        <f t="shared" si="25"/>
        <v>332.5</v>
      </c>
      <c r="AC164" s="23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3" t="s">
        <v>76</v>
      </c>
      <c r="B165" s="23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1"/>
      <c r="K165" s="31"/>
      <c r="L165" s="31"/>
      <c r="M165" s="31"/>
      <c r="N165" s="31"/>
      <c r="O165" s="31"/>
      <c r="P165" s="31"/>
      <c r="Q165" s="31"/>
      <c r="R165" s="31"/>
      <c r="S165" s="31">
        <v>1</v>
      </c>
      <c r="T165" s="31"/>
      <c r="U165" s="31"/>
      <c r="V165" s="31"/>
      <c r="W165" s="31"/>
      <c r="X165" s="31"/>
      <c r="Y165" s="31"/>
      <c r="Z165" s="31"/>
      <c r="AA165" s="31"/>
      <c r="AB165" s="23">
        <f t="shared" si="25"/>
        <v>379.05</v>
      </c>
      <c r="AC165" s="23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3" t="s">
        <v>77</v>
      </c>
      <c r="B166" s="23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>
        <v>1</v>
      </c>
      <c r="U166" s="31"/>
      <c r="V166" s="31"/>
      <c r="W166" s="31"/>
      <c r="X166" s="31"/>
      <c r="Y166" s="31"/>
      <c r="Z166" s="31"/>
      <c r="AA166" s="31"/>
      <c r="AB166" s="23">
        <f t="shared" si="25"/>
        <v>332.5</v>
      </c>
      <c r="AC166" s="23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3" t="s">
        <v>78</v>
      </c>
      <c r="B167" s="23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>
        <v>1</v>
      </c>
      <c r="V167" s="31"/>
      <c r="W167" s="31"/>
      <c r="X167" s="31"/>
      <c r="Y167" s="31"/>
      <c r="Z167" s="31"/>
      <c r="AA167" s="31"/>
      <c r="AB167" s="23">
        <f t="shared" si="25"/>
        <v>379.05</v>
      </c>
      <c r="AC167" s="23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3" t="s">
        <v>118</v>
      </c>
      <c r="B168" s="23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>
        <v>1</v>
      </c>
      <c r="W168" s="31"/>
      <c r="X168" s="31"/>
      <c r="Y168" s="31"/>
      <c r="Z168" s="31"/>
      <c r="AA168" s="31"/>
      <c r="AB168" s="23">
        <f t="shared" si="25"/>
        <v>332.5</v>
      </c>
      <c r="AC168" s="23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3" t="s">
        <v>119</v>
      </c>
      <c r="B169" s="23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>
        <v>1</v>
      </c>
      <c r="X169" s="31"/>
      <c r="Y169" s="31"/>
      <c r="Z169" s="31"/>
      <c r="AA169" s="31"/>
      <c r="AB169" s="23">
        <f t="shared" si="25"/>
        <v>379.05</v>
      </c>
      <c r="AC169" s="23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3" t="s">
        <v>120</v>
      </c>
      <c r="B170" s="23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>
        <v>1</v>
      </c>
      <c r="Y170" s="31"/>
      <c r="Z170" s="31"/>
      <c r="AA170" s="31"/>
      <c r="AB170" s="23">
        <f t="shared" si="25"/>
        <v>332.5</v>
      </c>
      <c r="AC170" s="23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3" t="s">
        <v>121</v>
      </c>
      <c r="B171" s="23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>
        <v>1</v>
      </c>
      <c r="Z171" s="31"/>
      <c r="AA171" s="31"/>
      <c r="AB171" s="23">
        <f t="shared" si="25"/>
        <v>379.05</v>
      </c>
      <c r="AC171" s="23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3" t="s">
        <v>122</v>
      </c>
      <c r="B172" s="23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>
        <v>1</v>
      </c>
      <c r="AA172" s="31"/>
      <c r="AB172" s="23">
        <f t="shared" si="25"/>
        <v>332.5</v>
      </c>
      <c r="AC172" s="23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3" t="s">
        <v>123</v>
      </c>
      <c r="B173" s="23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>
        <v>1</v>
      </c>
      <c r="AB173" s="23">
        <f t="shared" si="25"/>
        <v>379.05</v>
      </c>
      <c r="AC173" s="23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3" t="s">
        <v>18</v>
      </c>
      <c r="B174" s="23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1"/>
      <c r="K174" s="31">
        <v>1</v>
      </c>
      <c r="L174" s="31"/>
      <c r="M174" s="31">
        <v>1</v>
      </c>
      <c r="N174" s="31"/>
      <c r="O174" s="31">
        <v>1</v>
      </c>
      <c r="P174" s="31">
        <v>0</v>
      </c>
      <c r="Q174" s="31">
        <v>1</v>
      </c>
      <c r="R174" s="31">
        <v>0</v>
      </c>
      <c r="S174" s="31">
        <v>1</v>
      </c>
      <c r="T174" s="31">
        <v>0</v>
      </c>
      <c r="U174" s="31">
        <v>1</v>
      </c>
      <c r="V174" s="31">
        <v>0</v>
      </c>
      <c r="W174" s="31">
        <v>1</v>
      </c>
      <c r="X174" s="31"/>
      <c r="Y174" s="31">
        <v>1</v>
      </c>
      <c r="Z174" s="31"/>
      <c r="AA174" s="31">
        <v>1</v>
      </c>
      <c r="AB174" s="23">
        <f t="shared" si="25"/>
        <v>450</v>
      </c>
      <c r="AC174" s="23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3" t="s">
        <v>19</v>
      </c>
      <c r="B175" s="23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1">
        <v>1</v>
      </c>
      <c r="K175" s="31">
        <v>1</v>
      </c>
      <c r="L175" s="31">
        <v>1</v>
      </c>
      <c r="M175" s="31">
        <v>1</v>
      </c>
      <c r="N175" s="31">
        <v>1</v>
      </c>
      <c r="O175" s="31">
        <v>1</v>
      </c>
      <c r="P175" s="31">
        <v>1</v>
      </c>
      <c r="Q175" s="31">
        <v>1</v>
      </c>
      <c r="R175" s="31">
        <v>1</v>
      </c>
      <c r="S175" s="31">
        <v>1</v>
      </c>
      <c r="T175" s="31">
        <v>1</v>
      </c>
      <c r="U175" s="31">
        <v>1</v>
      </c>
      <c r="V175" s="31">
        <v>1</v>
      </c>
      <c r="W175" s="31">
        <v>1</v>
      </c>
      <c r="X175" s="31">
        <v>1</v>
      </c>
      <c r="Y175" s="31">
        <v>1</v>
      </c>
      <c r="Z175" s="31">
        <v>1</v>
      </c>
      <c r="AA175" s="31">
        <v>1</v>
      </c>
      <c r="AB175" s="23">
        <f t="shared" si="25"/>
        <v>81</v>
      </c>
      <c r="AC175" s="23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1">
        <f>SUM(AB152:AB175)</f>
        <v>15217.949999999993</v>
      </c>
      <c r="V176" s="23"/>
      <c r="W176" s="23">
        <f>U176/6</f>
        <v>2536.3249999999989</v>
      </c>
      <c r="X176" s="23"/>
      <c r="Y176" s="23"/>
      <c r="Z176" s="23"/>
      <c r="AA176" s="23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3"/>
      <c r="AP176" s="23"/>
      <c r="AQ176" s="23"/>
      <c r="AR176" s="23"/>
      <c r="AS176" s="23"/>
      <c r="AT176" s="23"/>
      <c r="AU176" s="23"/>
      <c r="AV176" s="8">
        <f>SUM(AV152:AV175)</f>
        <v>16133.008183115682</v>
      </c>
    </row>
    <row r="177" spans="1:48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34">
        <f>AV176/18</f>
        <v>896.27823239531563</v>
      </c>
    </row>
    <row r="178" spans="1:4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3"/>
      <c r="AQ180" s="23"/>
      <c r="AR180" s="23"/>
      <c r="AS180" s="23"/>
      <c r="AT180" s="23"/>
      <c r="AU180" s="23"/>
      <c r="AV180" s="23"/>
    </row>
    <row r="182" spans="1:48">
      <c r="A182" s="2" t="s">
        <v>145</v>
      </c>
      <c r="B182" s="23" t="s">
        <v>9</v>
      </c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 t="s">
        <v>20</v>
      </c>
      <c r="U182" s="23"/>
      <c r="V182" s="29">
        <v>1.02</v>
      </c>
      <c r="W182" s="23"/>
      <c r="X182" s="23"/>
      <c r="Y182" s="23"/>
      <c r="Z182" s="23"/>
      <c r="AA182" s="23"/>
      <c r="AB182" s="23"/>
      <c r="AC182" s="23"/>
    </row>
    <row r="183" spans="1:48">
      <c r="A183" s="22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30" t="s">
        <v>106</v>
      </c>
      <c r="K183" s="30" t="s">
        <v>107</v>
      </c>
      <c r="L183" s="30" t="s">
        <v>61</v>
      </c>
      <c r="M183" s="30" t="s">
        <v>108</v>
      </c>
      <c r="N183" s="30" t="s">
        <v>109</v>
      </c>
      <c r="O183" s="30" t="s">
        <v>64</v>
      </c>
      <c r="P183" s="30" t="s">
        <v>110</v>
      </c>
      <c r="Q183" s="30" t="s">
        <v>111</v>
      </c>
      <c r="R183" s="30" t="s">
        <v>66</v>
      </c>
      <c r="S183" s="30" t="s">
        <v>112</v>
      </c>
      <c r="T183" s="30" t="s">
        <v>113</v>
      </c>
      <c r="U183" s="30" t="s">
        <v>68</v>
      </c>
      <c r="V183" s="30" t="s">
        <v>114</v>
      </c>
      <c r="W183" s="30" t="s">
        <v>115</v>
      </c>
      <c r="X183" s="30" t="s">
        <v>70</v>
      </c>
      <c r="Y183" s="30" t="s">
        <v>116</v>
      </c>
      <c r="Z183" s="30" t="s">
        <v>117</v>
      </c>
      <c r="AA183" s="30" t="s">
        <v>72</v>
      </c>
      <c r="AB183" s="4" t="s">
        <v>46</v>
      </c>
      <c r="AC183" s="4"/>
    </row>
    <row r="184" spans="1:48">
      <c r="A184" s="23" t="s">
        <v>28</v>
      </c>
      <c r="B184" s="23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1">
        <v>1</v>
      </c>
      <c r="K184" s="31">
        <v>1</v>
      </c>
      <c r="L184" s="31">
        <v>1</v>
      </c>
      <c r="M184" s="31">
        <v>1</v>
      </c>
      <c r="N184" s="31">
        <v>1</v>
      </c>
      <c r="O184" s="31">
        <v>1</v>
      </c>
      <c r="P184" s="31">
        <v>1</v>
      </c>
      <c r="Q184" s="31">
        <v>1</v>
      </c>
      <c r="R184" s="31">
        <v>1</v>
      </c>
      <c r="S184" s="31">
        <v>1</v>
      </c>
      <c r="T184" s="31">
        <v>1</v>
      </c>
      <c r="U184" s="31">
        <v>1</v>
      </c>
      <c r="V184" s="31">
        <v>1</v>
      </c>
      <c r="W184" s="31">
        <v>1</v>
      </c>
      <c r="X184" s="31">
        <v>1</v>
      </c>
      <c r="Y184" s="31">
        <v>1</v>
      </c>
      <c r="Z184" s="31">
        <v>1</v>
      </c>
      <c r="AA184" s="31">
        <v>1</v>
      </c>
      <c r="AB184" s="23">
        <f t="shared" ref="AB184:AB207" si="35">B184*(J184+K184+L184+M184+N184+O184+P184+Q184+R184+S184+T184+U184+V184+W184+X184+Y184+Z184+AA184)</f>
        <v>2010.6000000000001</v>
      </c>
      <c r="AC184" s="23">
        <v>114.4</v>
      </c>
    </row>
    <row r="185" spans="1:48">
      <c r="A185" s="23" t="s">
        <v>160</v>
      </c>
      <c r="B185" s="23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1"/>
      <c r="K185" s="31">
        <v>1</v>
      </c>
      <c r="L185" s="31"/>
      <c r="M185" s="31">
        <v>1</v>
      </c>
      <c r="N185" s="31"/>
      <c r="O185" s="31">
        <v>1</v>
      </c>
      <c r="P185" s="31"/>
      <c r="Q185" s="31">
        <v>1</v>
      </c>
      <c r="R185" s="31"/>
      <c r="S185" s="31">
        <v>1</v>
      </c>
      <c r="T185" s="31"/>
      <c r="U185" s="31">
        <v>1</v>
      </c>
      <c r="V185" s="31">
        <v>0</v>
      </c>
      <c r="W185" s="31">
        <v>1</v>
      </c>
      <c r="X185" s="31">
        <v>0</v>
      </c>
      <c r="Y185" s="31">
        <v>1</v>
      </c>
      <c r="Z185" s="31">
        <v>0</v>
      </c>
      <c r="AA185" s="31">
        <v>1</v>
      </c>
      <c r="AB185" s="23">
        <f t="shared" si="35"/>
        <v>3947.4</v>
      </c>
      <c r="AC185" s="23">
        <v>270</v>
      </c>
    </row>
    <row r="186" spans="1:48">
      <c r="A186" s="23" t="s">
        <v>30</v>
      </c>
      <c r="B186" s="23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1"/>
      <c r="K186" s="31"/>
      <c r="L186" s="31"/>
      <c r="M186" s="31">
        <v>1</v>
      </c>
      <c r="N186" s="31"/>
      <c r="O186" s="31"/>
      <c r="P186" s="31"/>
      <c r="Q186" s="31">
        <v>1</v>
      </c>
      <c r="R186" s="31"/>
      <c r="S186" s="31">
        <v>0</v>
      </c>
      <c r="T186" s="31"/>
      <c r="U186" s="31">
        <v>1</v>
      </c>
      <c r="V186" s="31"/>
      <c r="W186" s="31"/>
      <c r="X186" s="31"/>
      <c r="Y186" s="31">
        <v>1</v>
      </c>
      <c r="Z186" s="31"/>
      <c r="AA186" s="31"/>
      <c r="AB186" s="23">
        <f t="shared" si="35"/>
        <v>1009.2</v>
      </c>
      <c r="AC186" s="23">
        <v>239.1</v>
      </c>
    </row>
    <row r="187" spans="1:48">
      <c r="A187" s="23" t="s">
        <v>33</v>
      </c>
      <c r="B187" s="23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1">
        <v>1</v>
      </c>
      <c r="K187" s="31">
        <v>1</v>
      </c>
      <c r="L187" s="32"/>
      <c r="M187" s="31">
        <v>2</v>
      </c>
      <c r="N187" s="31"/>
      <c r="O187" s="31">
        <v>2</v>
      </c>
      <c r="P187" s="31"/>
      <c r="Q187" s="31">
        <v>2</v>
      </c>
      <c r="R187" s="31"/>
      <c r="S187" s="31">
        <v>2</v>
      </c>
      <c r="T187" s="31"/>
      <c r="U187" s="31">
        <v>2</v>
      </c>
      <c r="V187" s="31"/>
      <c r="W187" s="31">
        <v>2</v>
      </c>
      <c r="X187" s="31"/>
      <c r="Y187" s="31">
        <v>2</v>
      </c>
      <c r="Z187" s="31"/>
      <c r="AA187" s="31">
        <v>2</v>
      </c>
      <c r="AB187" s="23">
        <f t="shared" si="35"/>
        <v>1315.8</v>
      </c>
      <c r="AC187" s="23">
        <v>73.099999999999994</v>
      </c>
    </row>
    <row r="188" spans="1:48">
      <c r="A188" s="23" t="s">
        <v>12</v>
      </c>
      <c r="B188" s="23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1">
        <v>1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23">
        <f t="shared" si="35"/>
        <v>332.5</v>
      </c>
      <c r="AC188" s="23">
        <v>250</v>
      </c>
    </row>
    <row r="189" spans="1:48">
      <c r="A189" s="23" t="s">
        <v>13</v>
      </c>
      <c r="B189" s="23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1"/>
      <c r="K189" s="31">
        <v>1</v>
      </c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23">
        <f t="shared" si="35"/>
        <v>379.05</v>
      </c>
      <c r="AC189" s="23">
        <v>285</v>
      </c>
    </row>
    <row r="190" spans="1:48">
      <c r="A190" s="23" t="s">
        <v>14</v>
      </c>
      <c r="B190" s="23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1"/>
      <c r="K190" s="31"/>
      <c r="L190" s="31">
        <v>1</v>
      </c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23">
        <f t="shared" si="35"/>
        <v>332.5</v>
      </c>
      <c r="AC190" s="23">
        <v>250</v>
      </c>
    </row>
    <row r="191" spans="1:48">
      <c r="A191" s="23" t="s">
        <v>15</v>
      </c>
      <c r="B191" s="23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1"/>
      <c r="K191" s="31"/>
      <c r="L191" s="31"/>
      <c r="M191" s="31">
        <v>1</v>
      </c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23">
        <f t="shared" si="35"/>
        <v>379.05</v>
      </c>
      <c r="AC191" s="23">
        <v>285</v>
      </c>
    </row>
    <row r="192" spans="1:48">
      <c r="A192" s="23" t="s">
        <v>16</v>
      </c>
      <c r="B192" s="23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1"/>
      <c r="K192" s="31"/>
      <c r="L192" s="31"/>
      <c r="M192" s="31"/>
      <c r="N192" s="31">
        <v>1</v>
      </c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23">
        <f t="shared" si="35"/>
        <v>332.5</v>
      </c>
      <c r="AC192" s="23">
        <v>250</v>
      </c>
    </row>
    <row r="193" spans="1:29">
      <c r="A193" s="23" t="s">
        <v>17</v>
      </c>
      <c r="B193" s="23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1"/>
      <c r="K193" s="31"/>
      <c r="L193" s="31"/>
      <c r="M193" s="31"/>
      <c r="N193" s="31"/>
      <c r="O193" s="31">
        <v>1</v>
      </c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23">
        <f t="shared" si="35"/>
        <v>379.05</v>
      </c>
      <c r="AC193" s="23">
        <v>285</v>
      </c>
    </row>
    <row r="194" spans="1:29">
      <c r="A194" s="23" t="s">
        <v>73</v>
      </c>
      <c r="B194" s="23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1"/>
      <c r="K194" s="33"/>
      <c r="L194" s="31"/>
      <c r="M194" s="31"/>
      <c r="N194" s="31"/>
      <c r="O194" s="31"/>
      <c r="P194" s="31">
        <v>1</v>
      </c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23">
        <f t="shared" si="35"/>
        <v>332.5</v>
      </c>
      <c r="AC194" s="23">
        <v>250</v>
      </c>
    </row>
    <row r="195" spans="1:29">
      <c r="A195" s="23" t="s">
        <v>74</v>
      </c>
      <c r="B195" s="23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1"/>
      <c r="K195" s="31"/>
      <c r="L195" s="31"/>
      <c r="M195" s="31"/>
      <c r="N195" s="31"/>
      <c r="O195" s="31"/>
      <c r="P195" s="31"/>
      <c r="Q195" s="31">
        <v>1</v>
      </c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23">
        <f t="shared" si="35"/>
        <v>379.05</v>
      </c>
      <c r="AC195" s="23">
        <v>285</v>
      </c>
    </row>
    <row r="196" spans="1:29">
      <c r="A196" s="23" t="s">
        <v>75</v>
      </c>
      <c r="B196" s="23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1"/>
      <c r="K196" s="31"/>
      <c r="L196" s="31"/>
      <c r="M196" s="31"/>
      <c r="N196" s="31"/>
      <c r="O196" s="31"/>
      <c r="P196" s="31"/>
      <c r="Q196" s="31"/>
      <c r="R196" s="31">
        <v>1</v>
      </c>
      <c r="S196" s="31"/>
      <c r="T196" s="31"/>
      <c r="U196" s="31"/>
      <c r="V196" s="31"/>
      <c r="W196" s="31"/>
      <c r="X196" s="31"/>
      <c r="Y196" s="31"/>
      <c r="Z196" s="31"/>
      <c r="AA196" s="31"/>
      <c r="AB196" s="23">
        <f t="shared" si="35"/>
        <v>332.5</v>
      </c>
      <c r="AC196" s="23">
        <v>250</v>
      </c>
    </row>
    <row r="197" spans="1:29">
      <c r="A197" s="23" t="s">
        <v>76</v>
      </c>
      <c r="B197" s="23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1"/>
      <c r="K197" s="31"/>
      <c r="L197" s="31"/>
      <c r="M197" s="31"/>
      <c r="N197" s="31"/>
      <c r="O197" s="31"/>
      <c r="P197" s="31"/>
      <c r="Q197" s="31"/>
      <c r="R197" s="31"/>
      <c r="S197" s="31">
        <v>1</v>
      </c>
      <c r="T197" s="31"/>
      <c r="U197" s="31"/>
      <c r="V197" s="31"/>
      <c r="W197" s="31"/>
      <c r="X197" s="31"/>
      <c r="Y197" s="31"/>
      <c r="Z197" s="31"/>
      <c r="AA197" s="31"/>
      <c r="AB197" s="23">
        <f t="shared" si="35"/>
        <v>379.05</v>
      </c>
      <c r="AC197" s="23">
        <v>285</v>
      </c>
    </row>
    <row r="198" spans="1:29">
      <c r="A198" s="23" t="s">
        <v>77</v>
      </c>
      <c r="B198" s="23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>
        <v>1</v>
      </c>
      <c r="U198" s="31"/>
      <c r="V198" s="31"/>
      <c r="W198" s="31"/>
      <c r="X198" s="31"/>
      <c r="Y198" s="31"/>
      <c r="Z198" s="31"/>
      <c r="AA198" s="31"/>
      <c r="AB198" s="23">
        <f t="shared" si="35"/>
        <v>332.5</v>
      </c>
      <c r="AC198" s="23">
        <v>250</v>
      </c>
    </row>
    <row r="199" spans="1:29">
      <c r="A199" s="23" t="s">
        <v>78</v>
      </c>
      <c r="B199" s="23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>
        <v>1</v>
      </c>
      <c r="V199" s="31"/>
      <c r="W199" s="31"/>
      <c r="X199" s="31"/>
      <c r="Y199" s="31"/>
      <c r="Z199" s="31"/>
      <c r="AA199" s="31"/>
      <c r="AB199" s="23">
        <f t="shared" si="35"/>
        <v>379.05</v>
      </c>
      <c r="AC199" s="23">
        <v>285</v>
      </c>
    </row>
    <row r="200" spans="1:29">
      <c r="A200" s="23" t="s">
        <v>118</v>
      </c>
      <c r="B200" s="23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>
        <v>1</v>
      </c>
      <c r="W200" s="31"/>
      <c r="X200" s="31"/>
      <c r="Y200" s="31"/>
      <c r="Z200" s="31"/>
      <c r="AA200" s="31"/>
      <c r="AB200" s="23">
        <f t="shared" si="35"/>
        <v>332.5</v>
      </c>
      <c r="AC200" s="23">
        <v>250</v>
      </c>
    </row>
    <row r="201" spans="1:29">
      <c r="A201" s="23" t="s">
        <v>119</v>
      </c>
      <c r="B201" s="23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>
        <v>1</v>
      </c>
      <c r="X201" s="31"/>
      <c r="Y201" s="31"/>
      <c r="Z201" s="31"/>
      <c r="AA201" s="31"/>
      <c r="AB201" s="23">
        <f t="shared" si="35"/>
        <v>379.05</v>
      </c>
      <c r="AC201" s="23">
        <v>285</v>
      </c>
    </row>
    <row r="202" spans="1:29">
      <c r="A202" s="23" t="s">
        <v>120</v>
      </c>
      <c r="B202" s="23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>
        <v>1</v>
      </c>
      <c r="Y202" s="31"/>
      <c r="Z202" s="31"/>
      <c r="AA202" s="31"/>
      <c r="AB202" s="23">
        <f t="shared" si="35"/>
        <v>332.5</v>
      </c>
      <c r="AC202" s="23">
        <v>250</v>
      </c>
    </row>
    <row r="203" spans="1:29">
      <c r="A203" s="23" t="s">
        <v>121</v>
      </c>
      <c r="B203" s="23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>
        <v>1</v>
      </c>
      <c r="Z203" s="31"/>
      <c r="AA203" s="31"/>
      <c r="AB203" s="23">
        <f t="shared" si="35"/>
        <v>379.05</v>
      </c>
      <c r="AC203" s="23">
        <v>285</v>
      </c>
    </row>
    <row r="204" spans="1:29">
      <c r="A204" s="23" t="s">
        <v>122</v>
      </c>
      <c r="B204" s="23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>
        <v>1</v>
      </c>
      <c r="AA204" s="31"/>
      <c r="AB204" s="23">
        <f t="shared" si="35"/>
        <v>332.5</v>
      </c>
      <c r="AC204" s="23">
        <v>250</v>
      </c>
    </row>
    <row r="205" spans="1:29">
      <c r="A205" s="23" t="s">
        <v>123</v>
      </c>
      <c r="B205" s="23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>
        <v>1</v>
      </c>
      <c r="AB205" s="23">
        <f t="shared" si="35"/>
        <v>379.05</v>
      </c>
      <c r="AC205" s="23">
        <v>285</v>
      </c>
    </row>
    <row r="206" spans="1:29">
      <c r="A206" s="23" t="s">
        <v>18</v>
      </c>
      <c r="B206" s="23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1"/>
      <c r="K206" s="31">
        <v>1</v>
      </c>
      <c r="L206" s="31"/>
      <c r="M206" s="31">
        <v>1</v>
      </c>
      <c r="N206" s="31"/>
      <c r="O206" s="31">
        <v>1</v>
      </c>
      <c r="P206" s="31">
        <v>0</v>
      </c>
      <c r="Q206" s="31">
        <v>1</v>
      </c>
      <c r="R206" s="31">
        <v>0</v>
      </c>
      <c r="S206" s="31">
        <v>1</v>
      </c>
      <c r="T206" s="31">
        <v>0</v>
      </c>
      <c r="U206" s="31">
        <v>1</v>
      </c>
      <c r="V206" s="31">
        <v>0</v>
      </c>
      <c r="W206" s="31">
        <v>1</v>
      </c>
      <c r="X206" s="31"/>
      <c r="Y206" s="31">
        <v>1</v>
      </c>
      <c r="Z206" s="31"/>
      <c r="AA206" s="31">
        <v>1</v>
      </c>
      <c r="AB206" s="23">
        <f t="shared" si="35"/>
        <v>450</v>
      </c>
      <c r="AC206" s="23">
        <v>50</v>
      </c>
    </row>
    <row r="207" spans="1:29">
      <c r="A207" s="23" t="s">
        <v>19</v>
      </c>
      <c r="B207" s="23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1">
        <v>1</v>
      </c>
      <c r="K207" s="31">
        <v>1</v>
      </c>
      <c r="L207" s="31">
        <v>1</v>
      </c>
      <c r="M207" s="31">
        <v>1</v>
      </c>
      <c r="N207" s="31">
        <v>1</v>
      </c>
      <c r="O207" s="31">
        <v>1</v>
      </c>
      <c r="P207" s="31">
        <v>1</v>
      </c>
      <c r="Q207" s="31">
        <v>1</v>
      </c>
      <c r="R207" s="31">
        <v>1</v>
      </c>
      <c r="S207" s="31">
        <v>1</v>
      </c>
      <c r="T207" s="31">
        <v>1</v>
      </c>
      <c r="U207" s="31">
        <v>1</v>
      </c>
      <c r="V207" s="31">
        <v>1</v>
      </c>
      <c r="W207" s="31">
        <v>1</v>
      </c>
      <c r="X207" s="31">
        <v>1</v>
      </c>
      <c r="Y207" s="31">
        <v>1</v>
      </c>
      <c r="Z207" s="31">
        <v>1</v>
      </c>
      <c r="AA207" s="31">
        <v>1</v>
      </c>
      <c r="AB207" s="23">
        <f t="shared" si="35"/>
        <v>81</v>
      </c>
      <c r="AC207" s="23">
        <v>4.5</v>
      </c>
    </row>
    <row r="208" spans="1:29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1">
        <f>SUM(AB184:AB207)</f>
        <v>15217.949999999993</v>
      </c>
      <c r="V208" s="23"/>
      <c r="W208" s="23">
        <f>U208/6</f>
        <v>2536.3249999999989</v>
      </c>
      <c r="X208" s="23"/>
      <c r="Y208" s="23"/>
      <c r="Z208" s="23"/>
      <c r="AA208" s="23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3">
        <f t="shared" ref="K211:K234" si="38">K184*C184</f>
        <v>113.93400000000001</v>
      </c>
      <c r="L211" s="23">
        <f t="shared" ref="L211:L234" si="39">L184*C184</f>
        <v>113.93400000000001</v>
      </c>
      <c r="M211" s="23">
        <f t="shared" ref="M211:M234" si="40">M184*D184</f>
        <v>116.21268000000002</v>
      </c>
      <c r="N211" s="23">
        <f t="shared" ref="N211:N234" si="41">N184*D184</f>
        <v>116.21268000000002</v>
      </c>
      <c r="O211" s="23">
        <f t="shared" ref="O211:O234" si="42">O184*D184</f>
        <v>116.21268000000002</v>
      </c>
      <c r="P211" s="23">
        <f t="shared" ref="P211:P234" si="43">P184*E184</f>
        <v>118.53693360000003</v>
      </c>
      <c r="Q211" s="23">
        <f t="shared" ref="Q211:Q234" si="44">Q184*E184</f>
        <v>118.53693360000003</v>
      </c>
      <c r="R211" s="23">
        <f t="shared" ref="R211:R234" si="45">R184*E184</f>
        <v>118.53693360000003</v>
      </c>
      <c r="S211" s="23">
        <f t="shared" ref="S211:S234" si="46">S184*F184</f>
        <v>120.90767227200003</v>
      </c>
      <c r="T211" s="23">
        <f t="shared" ref="T211:T234" si="47">T184*F184</f>
        <v>120.90767227200003</v>
      </c>
      <c r="U211" s="23">
        <f t="shared" ref="U211:U234" si="48">U184*F184</f>
        <v>120.90767227200003</v>
      </c>
      <c r="V211" s="23">
        <f t="shared" ref="V211:V226" si="49">V184*G184</f>
        <v>123.32582571744003</v>
      </c>
      <c r="W211" s="23">
        <f>W184*G184</f>
        <v>123.32582571744003</v>
      </c>
      <c r="X211" s="23">
        <f>X184*G184</f>
        <v>123.32582571744003</v>
      </c>
      <c r="Y211" s="23">
        <f t="shared" ref="Y211:Y226" si="50">Y184*H184</f>
        <v>125.79234223178882</v>
      </c>
      <c r="Z211" s="23">
        <f>Z184*H184</f>
        <v>125.79234223178882</v>
      </c>
      <c r="AA211" s="23">
        <f>AA184*H184</f>
        <v>125.79234223178882</v>
      </c>
    </row>
    <row r="212" spans="3:27">
      <c r="J212" s="23">
        <f t="shared" si="37"/>
        <v>0</v>
      </c>
      <c r="K212" s="23">
        <f t="shared" si="38"/>
        <v>447.37200000000001</v>
      </c>
      <c r="L212" s="23">
        <f t="shared" si="39"/>
        <v>0</v>
      </c>
      <c r="M212" s="23">
        <f t="shared" si="40"/>
        <v>456.31944000000004</v>
      </c>
      <c r="N212" s="23">
        <f t="shared" si="41"/>
        <v>0</v>
      </c>
      <c r="O212" s="23">
        <f t="shared" si="42"/>
        <v>456.31944000000004</v>
      </c>
      <c r="P212" s="23">
        <f t="shared" si="43"/>
        <v>0</v>
      </c>
      <c r="Q212" s="23">
        <f t="shared" si="44"/>
        <v>465.44582880000007</v>
      </c>
      <c r="R212" s="23">
        <f t="shared" si="45"/>
        <v>0</v>
      </c>
      <c r="S212" s="23">
        <f t="shared" si="46"/>
        <v>474.75474537600007</v>
      </c>
      <c r="T212" s="23">
        <f t="shared" si="47"/>
        <v>0</v>
      </c>
      <c r="U212" s="23">
        <f t="shared" si="48"/>
        <v>474.75474537600007</v>
      </c>
      <c r="V212" s="23">
        <f t="shared" si="49"/>
        <v>0</v>
      </c>
      <c r="W212" s="23">
        <f t="shared" ref="W212:W234" si="51">W185*G185</f>
        <v>484.24984028352009</v>
      </c>
      <c r="X212" s="23">
        <f t="shared" ref="X212:Y234" si="52">X185*G185</f>
        <v>0</v>
      </c>
      <c r="Y212" s="23">
        <f t="shared" si="50"/>
        <v>493.93483708919052</v>
      </c>
      <c r="Z212" s="23">
        <f t="shared" ref="Z212:Z234" si="53">Z185*H185</f>
        <v>0</v>
      </c>
      <c r="AA212" s="23">
        <f t="shared" ref="AA212:AA234" si="54">AA185*H185</f>
        <v>493.93483708919052</v>
      </c>
    </row>
    <row r="213" spans="3:27">
      <c r="J213" s="23">
        <f t="shared" si="37"/>
        <v>0</v>
      </c>
      <c r="K213" s="23">
        <f t="shared" si="38"/>
        <v>0</v>
      </c>
      <c r="L213" s="23">
        <f t="shared" si="39"/>
        <v>0</v>
      </c>
      <c r="M213" s="23">
        <f t="shared" si="40"/>
        <v>262.49292000000003</v>
      </c>
      <c r="N213" s="23">
        <f t="shared" si="41"/>
        <v>0</v>
      </c>
      <c r="O213" s="23">
        <f t="shared" si="42"/>
        <v>0</v>
      </c>
      <c r="P213" s="23">
        <f t="shared" si="43"/>
        <v>0</v>
      </c>
      <c r="Q213" s="23">
        <f t="shared" si="44"/>
        <v>267.74277840000002</v>
      </c>
      <c r="R213" s="23">
        <f t="shared" si="45"/>
        <v>0</v>
      </c>
      <c r="S213" s="23">
        <f t="shared" si="46"/>
        <v>0</v>
      </c>
      <c r="T213" s="23">
        <f t="shared" si="47"/>
        <v>0</v>
      </c>
      <c r="U213" s="23">
        <f t="shared" si="48"/>
        <v>273.09763396800003</v>
      </c>
      <c r="V213" s="23">
        <f t="shared" si="49"/>
        <v>0</v>
      </c>
      <c r="W213" s="23">
        <f t="shared" si="51"/>
        <v>0</v>
      </c>
      <c r="X213" s="23">
        <f t="shared" si="52"/>
        <v>0</v>
      </c>
      <c r="Y213" s="23">
        <f t="shared" si="50"/>
        <v>284.13077838030728</v>
      </c>
      <c r="Z213" s="23">
        <f t="shared" si="53"/>
        <v>0</v>
      </c>
      <c r="AA213" s="23">
        <f t="shared" si="54"/>
        <v>0</v>
      </c>
    </row>
    <row r="214" spans="3:27">
      <c r="J214" s="23">
        <f t="shared" si="37"/>
        <v>74.561999999999998</v>
      </c>
      <c r="K214" s="23">
        <f t="shared" si="38"/>
        <v>74.561999999999998</v>
      </c>
      <c r="L214" s="23">
        <f t="shared" si="39"/>
        <v>0</v>
      </c>
      <c r="M214" s="23">
        <f t="shared" si="40"/>
        <v>152.10648</v>
      </c>
      <c r="N214" s="23">
        <f t="shared" si="41"/>
        <v>0</v>
      </c>
      <c r="O214" s="23">
        <f t="shared" si="42"/>
        <v>152.10648</v>
      </c>
      <c r="P214" s="23">
        <f t="shared" si="43"/>
        <v>0</v>
      </c>
      <c r="Q214" s="23">
        <f t="shared" si="44"/>
        <v>155.14860960000001</v>
      </c>
      <c r="R214" s="23">
        <f t="shared" si="45"/>
        <v>0</v>
      </c>
      <c r="S214" s="23">
        <f t="shared" si="46"/>
        <v>158.25158179200002</v>
      </c>
      <c r="T214" s="23">
        <f t="shared" si="47"/>
        <v>0</v>
      </c>
      <c r="U214" s="23">
        <f t="shared" si="48"/>
        <v>158.25158179200002</v>
      </c>
      <c r="V214" s="23">
        <f t="shared" si="49"/>
        <v>0</v>
      </c>
      <c r="W214" s="23">
        <f t="shared" si="51"/>
        <v>161.41661342784002</v>
      </c>
      <c r="X214" s="23">
        <f t="shared" si="52"/>
        <v>0</v>
      </c>
      <c r="Y214" s="23">
        <f t="shared" si="50"/>
        <v>164.64494569639683</v>
      </c>
      <c r="Z214" s="23">
        <f t="shared" si="53"/>
        <v>0</v>
      </c>
      <c r="AA214" s="23">
        <f t="shared" si="54"/>
        <v>164.64494569639683</v>
      </c>
    </row>
    <row r="215" spans="3:27">
      <c r="J215" s="23">
        <f t="shared" si="37"/>
        <v>339.15000000000003</v>
      </c>
      <c r="K215" s="23">
        <f t="shared" si="38"/>
        <v>0</v>
      </c>
      <c r="L215" s="23">
        <f t="shared" si="39"/>
        <v>0</v>
      </c>
      <c r="M215" s="23">
        <f t="shared" si="40"/>
        <v>0</v>
      </c>
      <c r="N215" s="23">
        <f t="shared" si="41"/>
        <v>0</v>
      </c>
      <c r="O215" s="23">
        <f t="shared" si="42"/>
        <v>0</v>
      </c>
      <c r="P215" s="23">
        <f t="shared" si="43"/>
        <v>0</v>
      </c>
      <c r="Q215" s="23">
        <f t="shared" si="44"/>
        <v>0</v>
      </c>
      <c r="R215" s="23">
        <f t="shared" si="45"/>
        <v>0</v>
      </c>
      <c r="S215" s="23">
        <f t="shared" si="46"/>
        <v>0</v>
      </c>
      <c r="T215" s="23">
        <f t="shared" si="47"/>
        <v>0</v>
      </c>
      <c r="U215" s="23">
        <f t="shared" si="48"/>
        <v>0</v>
      </c>
      <c r="V215" s="23">
        <f t="shared" si="49"/>
        <v>0</v>
      </c>
      <c r="W215" s="23">
        <f t="shared" si="51"/>
        <v>0</v>
      </c>
      <c r="X215" s="23">
        <f t="shared" si="52"/>
        <v>0</v>
      </c>
      <c r="Y215" s="23">
        <f t="shared" si="50"/>
        <v>0</v>
      </c>
      <c r="Z215" s="23">
        <f t="shared" si="53"/>
        <v>0</v>
      </c>
      <c r="AA215" s="23">
        <f t="shared" si="54"/>
        <v>0</v>
      </c>
    </row>
    <row r="216" spans="3:27">
      <c r="J216" s="23">
        <f t="shared" si="37"/>
        <v>0</v>
      </c>
      <c r="K216" s="23">
        <f t="shared" si="38"/>
        <v>386.63100000000003</v>
      </c>
      <c r="L216" s="23">
        <f t="shared" si="39"/>
        <v>0</v>
      </c>
      <c r="M216" s="23">
        <f t="shared" si="40"/>
        <v>0</v>
      </c>
      <c r="N216" s="23">
        <f t="shared" si="41"/>
        <v>0</v>
      </c>
      <c r="O216" s="23">
        <f t="shared" si="42"/>
        <v>0</v>
      </c>
      <c r="P216" s="23">
        <f t="shared" si="43"/>
        <v>0</v>
      </c>
      <c r="Q216" s="23">
        <f t="shared" si="44"/>
        <v>0</v>
      </c>
      <c r="R216" s="23">
        <f t="shared" si="45"/>
        <v>0</v>
      </c>
      <c r="S216" s="23">
        <f t="shared" si="46"/>
        <v>0</v>
      </c>
      <c r="T216" s="23">
        <f t="shared" si="47"/>
        <v>0</v>
      </c>
      <c r="U216" s="23">
        <f t="shared" si="48"/>
        <v>0</v>
      </c>
      <c r="V216" s="23">
        <f t="shared" si="49"/>
        <v>0</v>
      </c>
      <c r="W216" s="23">
        <f t="shared" si="51"/>
        <v>0</v>
      </c>
      <c r="X216" s="23">
        <f t="shared" si="52"/>
        <v>0</v>
      </c>
      <c r="Y216" s="23">
        <f t="shared" si="50"/>
        <v>0</v>
      </c>
      <c r="Z216" s="23">
        <f t="shared" si="53"/>
        <v>0</v>
      </c>
      <c r="AA216" s="23">
        <f t="shared" si="54"/>
        <v>0</v>
      </c>
    </row>
    <row r="217" spans="3:27">
      <c r="J217" s="23">
        <f t="shared" si="37"/>
        <v>0</v>
      </c>
      <c r="K217" s="23">
        <f t="shared" si="38"/>
        <v>0</v>
      </c>
      <c r="L217" s="23">
        <f t="shared" si="39"/>
        <v>339.15000000000003</v>
      </c>
      <c r="M217" s="23">
        <f t="shared" si="40"/>
        <v>0</v>
      </c>
      <c r="N217" s="23">
        <f t="shared" si="41"/>
        <v>0</v>
      </c>
      <c r="O217" s="23">
        <f t="shared" si="42"/>
        <v>0</v>
      </c>
      <c r="P217" s="23">
        <f t="shared" si="43"/>
        <v>0</v>
      </c>
      <c r="Q217" s="23">
        <f t="shared" si="44"/>
        <v>0</v>
      </c>
      <c r="R217" s="23">
        <f t="shared" si="45"/>
        <v>0</v>
      </c>
      <c r="S217" s="23">
        <f t="shared" si="46"/>
        <v>0</v>
      </c>
      <c r="T217" s="23">
        <f t="shared" si="47"/>
        <v>0</v>
      </c>
      <c r="U217" s="23">
        <f t="shared" si="48"/>
        <v>0</v>
      </c>
      <c r="V217" s="23">
        <f t="shared" si="49"/>
        <v>0</v>
      </c>
      <c r="W217" s="23">
        <f t="shared" si="51"/>
        <v>0</v>
      </c>
      <c r="X217" s="23">
        <f t="shared" si="52"/>
        <v>0</v>
      </c>
      <c r="Y217" s="23">
        <f t="shared" si="50"/>
        <v>0</v>
      </c>
      <c r="Z217" s="23">
        <f t="shared" si="53"/>
        <v>0</v>
      </c>
      <c r="AA217" s="23">
        <f t="shared" si="54"/>
        <v>0</v>
      </c>
    </row>
    <row r="218" spans="3:27">
      <c r="J218" s="23">
        <f t="shared" si="37"/>
        <v>0</v>
      </c>
      <c r="K218" s="23">
        <f t="shared" si="38"/>
        <v>0</v>
      </c>
      <c r="L218" s="23">
        <f t="shared" si="39"/>
        <v>0</v>
      </c>
      <c r="M218" s="23">
        <f t="shared" si="40"/>
        <v>394.36362000000003</v>
      </c>
      <c r="N218" s="23">
        <f t="shared" si="41"/>
        <v>0</v>
      </c>
      <c r="O218" s="23">
        <f t="shared" si="42"/>
        <v>0</v>
      </c>
      <c r="P218" s="23">
        <f t="shared" si="43"/>
        <v>0</v>
      </c>
      <c r="Q218" s="23">
        <f t="shared" si="44"/>
        <v>0</v>
      </c>
      <c r="R218" s="23">
        <f t="shared" si="45"/>
        <v>0</v>
      </c>
      <c r="S218" s="23">
        <f t="shared" si="46"/>
        <v>0</v>
      </c>
      <c r="T218" s="23">
        <f t="shared" si="47"/>
        <v>0</v>
      </c>
      <c r="U218" s="23">
        <f t="shared" si="48"/>
        <v>0</v>
      </c>
      <c r="V218" s="23">
        <f t="shared" si="49"/>
        <v>0</v>
      </c>
      <c r="W218" s="23">
        <f t="shared" si="51"/>
        <v>0</v>
      </c>
      <c r="X218" s="23">
        <f t="shared" si="52"/>
        <v>0</v>
      </c>
      <c r="Y218" s="23">
        <f t="shared" si="50"/>
        <v>0</v>
      </c>
      <c r="Z218" s="23">
        <f t="shared" si="53"/>
        <v>0</v>
      </c>
      <c r="AA218" s="23">
        <f t="shared" si="54"/>
        <v>0</v>
      </c>
    </row>
    <row r="219" spans="3:27">
      <c r="J219" s="23">
        <f t="shared" si="37"/>
        <v>0</v>
      </c>
      <c r="K219" s="23">
        <f t="shared" si="38"/>
        <v>0</v>
      </c>
      <c r="L219" s="23">
        <f t="shared" si="39"/>
        <v>0</v>
      </c>
      <c r="M219" s="23">
        <f t="shared" si="40"/>
        <v>0</v>
      </c>
      <c r="N219" s="23">
        <f t="shared" si="41"/>
        <v>345.93300000000005</v>
      </c>
      <c r="O219" s="23">
        <f t="shared" si="42"/>
        <v>0</v>
      </c>
      <c r="P219" s="23">
        <f t="shared" si="43"/>
        <v>0</v>
      </c>
      <c r="Q219" s="23">
        <f t="shared" si="44"/>
        <v>0</v>
      </c>
      <c r="R219" s="23">
        <f t="shared" si="45"/>
        <v>0</v>
      </c>
      <c r="S219" s="23">
        <f t="shared" si="46"/>
        <v>0</v>
      </c>
      <c r="T219" s="23">
        <f t="shared" si="47"/>
        <v>0</v>
      </c>
      <c r="U219" s="23">
        <f t="shared" si="48"/>
        <v>0</v>
      </c>
      <c r="V219" s="23">
        <f t="shared" si="49"/>
        <v>0</v>
      </c>
      <c r="W219" s="23">
        <f t="shared" si="51"/>
        <v>0</v>
      </c>
      <c r="X219" s="23">
        <f t="shared" si="52"/>
        <v>0</v>
      </c>
      <c r="Y219" s="23">
        <f t="shared" si="50"/>
        <v>0</v>
      </c>
      <c r="Z219" s="23">
        <f t="shared" si="53"/>
        <v>0</v>
      </c>
      <c r="AA219" s="23">
        <f t="shared" si="54"/>
        <v>0</v>
      </c>
    </row>
    <row r="220" spans="3:27">
      <c r="J220" s="23">
        <f t="shared" si="37"/>
        <v>0</v>
      </c>
      <c r="K220" s="23">
        <f t="shared" si="38"/>
        <v>0</v>
      </c>
      <c r="L220" s="23">
        <f t="shared" si="39"/>
        <v>0</v>
      </c>
      <c r="M220" s="23">
        <f t="shared" si="40"/>
        <v>0</v>
      </c>
      <c r="N220" s="23">
        <f t="shared" si="41"/>
        <v>0</v>
      </c>
      <c r="O220" s="23">
        <f t="shared" si="42"/>
        <v>394.36362000000003</v>
      </c>
      <c r="P220" s="23">
        <f t="shared" si="43"/>
        <v>0</v>
      </c>
      <c r="Q220" s="23">
        <f t="shared" si="44"/>
        <v>0</v>
      </c>
      <c r="R220" s="23">
        <f t="shared" si="45"/>
        <v>0</v>
      </c>
      <c r="S220" s="23">
        <f t="shared" si="46"/>
        <v>0</v>
      </c>
      <c r="T220" s="23">
        <f t="shared" si="47"/>
        <v>0</v>
      </c>
      <c r="U220" s="23">
        <f t="shared" si="48"/>
        <v>0</v>
      </c>
      <c r="V220" s="23">
        <f t="shared" si="49"/>
        <v>0</v>
      </c>
      <c r="W220" s="23">
        <f t="shared" si="51"/>
        <v>0</v>
      </c>
      <c r="X220" s="23">
        <f t="shared" si="52"/>
        <v>0</v>
      </c>
      <c r="Y220" s="23">
        <f t="shared" si="50"/>
        <v>0</v>
      </c>
      <c r="Z220" s="23">
        <f t="shared" si="53"/>
        <v>0</v>
      </c>
      <c r="AA220" s="23">
        <f t="shared" si="54"/>
        <v>0</v>
      </c>
    </row>
    <row r="221" spans="3:27">
      <c r="J221" s="23">
        <f t="shared" si="37"/>
        <v>0</v>
      </c>
      <c r="K221" s="23">
        <f t="shared" si="38"/>
        <v>0</v>
      </c>
      <c r="L221" s="23">
        <f t="shared" si="39"/>
        <v>0</v>
      </c>
      <c r="M221" s="23">
        <f t="shared" si="40"/>
        <v>0</v>
      </c>
      <c r="N221" s="23">
        <f t="shared" si="41"/>
        <v>0</v>
      </c>
      <c r="O221" s="23">
        <f t="shared" si="42"/>
        <v>0</v>
      </c>
      <c r="P221" s="23">
        <f t="shared" si="43"/>
        <v>352.85166000000004</v>
      </c>
      <c r="Q221" s="23">
        <f t="shared" si="44"/>
        <v>0</v>
      </c>
      <c r="R221" s="23">
        <f t="shared" si="45"/>
        <v>0</v>
      </c>
      <c r="S221" s="23">
        <f t="shared" si="46"/>
        <v>0</v>
      </c>
      <c r="T221" s="23">
        <f t="shared" si="47"/>
        <v>0</v>
      </c>
      <c r="U221" s="23">
        <f t="shared" si="48"/>
        <v>0</v>
      </c>
      <c r="V221" s="23">
        <f t="shared" si="49"/>
        <v>0</v>
      </c>
      <c r="W221" s="23">
        <f t="shared" si="51"/>
        <v>0</v>
      </c>
      <c r="X221" s="23">
        <f t="shared" si="52"/>
        <v>0</v>
      </c>
      <c r="Y221" s="23">
        <f t="shared" si="50"/>
        <v>0</v>
      </c>
      <c r="Z221" s="23">
        <f t="shared" si="53"/>
        <v>0</v>
      </c>
      <c r="AA221" s="23">
        <f t="shared" si="54"/>
        <v>0</v>
      </c>
    </row>
    <row r="222" spans="3:27">
      <c r="J222" s="23">
        <f t="shared" si="37"/>
        <v>0</v>
      </c>
      <c r="K222" s="23">
        <f t="shared" si="38"/>
        <v>0</v>
      </c>
      <c r="L222" s="23">
        <f t="shared" si="39"/>
        <v>0</v>
      </c>
      <c r="M222" s="23">
        <f t="shared" si="40"/>
        <v>0</v>
      </c>
      <c r="N222" s="23">
        <f t="shared" si="41"/>
        <v>0</v>
      </c>
      <c r="O222" s="23">
        <f t="shared" si="42"/>
        <v>0</v>
      </c>
      <c r="P222" s="23">
        <f t="shared" si="43"/>
        <v>0</v>
      </c>
      <c r="Q222" s="23">
        <f t="shared" si="44"/>
        <v>402.25089240000005</v>
      </c>
      <c r="R222" s="23">
        <f t="shared" si="45"/>
        <v>0</v>
      </c>
      <c r="S222" s="23">
        <f t="shared" si="46"/>
        <v>0</v>
      </c>
      <c r="T222" s="23">
        <f t="shared" si="47"/>
        <v>0</v>
      </c>
      <c r="U222" s="23">
        <f t="shared" si="48"/>
        <v>0</v>
      </c>
      <c r="V222" s="23">
        <f t="shared" si="49"/>
        <v>0</v>
      </c>
      <c r="W222" s="23">
        <f t="shared" si="51"/>
        <v>0</v>
      </c>
      <c r="X222" s="23">
        <f t="shared" si="52"/>
        <v>0</v>
      </c>
      <c r="Y222" s="23">
        <f t="shared" si="50"/>
        <v>0</v>
      </c>
      <c r="Z222" s="23">
        <f t="shared" si="53"/>
        <v>0</v>
      </c>
      <c r="AA222" s="23">
        <f t="shared" si="54"/>
        <v>0</v>
      </c>
    </row>
    <row r="223" spans="3:27">
      <c r="J223" s="23">
        <f t="shared" si="37"/>
        <v>0</v>
      </c>
      <c r="K223" s="23">
        <f t="shared" si="38"/>
        <v>0</v>
      </c>
      <c r="L223" s="23">
        <f t="shared" si="39"/>
        <v>0</v>
      </c>
      <c r="M223" s="23">
        <f t="shared" si="40"/>
        <v>0</v>
      </c>
      <c r="N223" s="23">
        <f t="shared" si="41"/>
        <v>0</v>
      </c>
      <c r="O223" s="23">
        <f t="shared" si="42"/>
        <v>0</v>
      </c>
      <c r="P223" s="23">
        <f t="shared" si="43"/>
        <v>0</v>
      </c>
      <c r="Q223" s="23">
        <f t="shared" si="44"/>
        <v>0</v>
      </c>
      <c r="R223" s="23">
        <f t="shared" si="45"/>
        <v>352.85166000000004</v>
      </c>
      <c r="S223" s="23">
        <f t="shared" si="46"/>
        <v>0</v>
      </c>
      <c r="T223" s="23">
        <f t="shared" si="47"/>
        <v>0</v>
      </c>
      <c r="U223" s="23">
        <f t="shared" si="48"/>
        <v>0</v>
      </c>
      <c r="V223" s="23">
        <f t="shared" si="49"/>
        <v>0</v>
      </c>
      <c r="W223" s="23">
        <f t="shared" si="51"/>
        <v>0</v>
      </c>
      <c r="X223" s="23">
        <f t="shared" si="52"/>
        <v>0</v>
      </c>
      <c r="Y223" s="23">
        <f t="shared" si="50"/>
        <v>0</v>
      </c>
      <c r="Z223" s="23">
        <f t="shared" si="53"/>
        <v>0</v>
      </c>
      <c r="AA223" s="23">
        <f t="shared" si="54"/>
        <v>0</v>
      </c>
    </row>
    <row r="224" spans="3:27">
      <c r="J224" s="23">
        <f t="shared" si="37"/>
        <v>0</v>
      </c>
      <c r="K224" s="23">
        <f t="shared" si="38"/>
        <v>0</v>
      </c>
      <c r="L224" s="23">
        <f t="shared" si="39"/>
        <v>0</v>
      </c>
      <c r="M224" s="23">
        <f t="shared" si="40"/>
        <v>0</v>
      </c>
      <c r="N224" s="23">
        <f t="shared" si="41"/>
        <v>0</v>
      </c>
      <c r="O224" s="23">
        <f t="shared" si="42"/>
        <v>0</v>
      </c>
      <c r="P224" s="23">
        <f t="shared" si="43"/>
        <v>0</v>
      </c>
      <c r="Q224" s="23">
        <f t="shared" si="44"/>
        <v>0</v>
      </c>
      <c r="R224" s="23">
        <f t="shared" si="45"/>
        <v>0</v>
      </c>
      <c r="S224" s="23">
        <f t="shared" si="46"/>
        <v>410.29591024800004</v>
      </c>
      <c r="T224" s="23">
        <f t="shared" si="47"/>
        <v>0</v>
      </c>
      <c r="U224" s="23">
        <f t="shared" si="48"/>
        <v>0</v>
      </c>
      <c r="V224" s="23">
        <f t="shared" si="49"/>
        <v>0</v>
      </c>
      <c r="W224" s="23">
        <f t="shared" si="51"/>
        <v>0</v>
      </c>
      <c r="X224" s="23">
        <f t="shared" si="52"/>
        <v>0</v>
      </c>
      <c r="Y224" s="23">
        <f t="shared" si="50"/>
        <v>0</v>
      </c>
      <c r="Z224" s="23">
        <f t="shared" si="53"/>
        <v>0</v>
      </c>
      <c r="AA224" s="23">
        <f t="shared" si="54"/>
        <v>0</v>
      </c>
    </row>
    <row r="225" spans="10:27">
      <c r="J225" s="23">
        <f t="shared" si="37"/>
        <v>0</v>
      </c>
      <c r="K225" s="23">
        <f t="shared" si="38"/>
        <v>0</v>
      </c>
      <c r="L225" s="23">
        <f t="shared" si="39"/>
        <v>0</v>
      </c>
      <c r="M225" s="23">
        <f t="shared" si="40"/>
        <v>0</v>
      </c>
      <c r="N225" s="23">
        <f t="shared" si="41"/>
        <v>0</v>
      </c>
      <c r="O225" s="23">
        <f t="shared" si="42"/>
        <v>0</v>
      </c>
      <c r="P225" s="23">
        <f t="shared" si="43"/>
        <v>0</v>
      </c>
      <c r="Q225" s="23">
        <f t="shared" si="44"/>
        <v>0</v>
      </c>
      <c r="R225" s="23">
        <f t="shared" si="45"/>
        <v>0</v>
      </c>
      <c r="S225" s="23">
        <f t="shared" si="46"/>
        <v>0</v>
      </c>
      <c r="T225" s="23">
        <f t="shared" si="47"/>
        <v>359.90869320000007</v>
      </c>
      <c r="U225" s="23">
        <f t="shared" si="48"/>
        <v>0</v>
      </c>
      <c r="V225" s="23">
        <f t="shared" si="49"/>
        <v>0</v>
      </c>
      <c r="W225" s="23">
        <f t="shared" si="51"/>
        <v>0</v>
      </c>
      <c r="X225" s="23">
        <f t="shared" si="52"/>
        <v>0</v>
      </c>
      <c r="Y225" s="23">
        <f t="shared" si="50"/>
        <v>0</v>
      </c>
      <c r="Z225" s="23">
        <f t="shared" si="53"/>
        <v>0</v>
      </c>
      <c r="AA225" s="23">
        <f t="shared" si="54"/>
        <v>0</v>
      </c>
    </row>
    <row r="226" spans="10:27">
      <c r="J226" s="23">
        <f t="shared" si="37"/>
        <v>0</v>
      </c>
      <c r="K226" s="23">
        <f t="shared" si="38"/>
        <v>0</v>
      </c>
      <c r="L226" s="23">
        <f t="shared" si="39"/>
        <v>0</v>
      </c>
      <c r="M226" s="23">
        <f t="shared" si="40"/>
        <v>0</v>
      </c>
      <c r="N226" s="23">
        <f t="shared" si="41"/>
        <v>0</v>
      </c>
      <c r="O226" s="23">
        <f t="shared" si="42"/>
        <v>0</v>
      </c>
      <c r="P226" s="23">
        <f t="shared" si="43"/>
        <v>0</v>
      </c>
      <c r="Q226" s="23">
        <f t="shared" si="44"/>
        <v>0</v>
      </c>
      <c r="R226" s="23">
        <f t="shared" si="45"/>
        <v>0</v>
      </c>
      <c r="S226" s="23">
        <f t="shared" si="46"/>
        <v>0</v>
      </c>
      <c r="T226" s="23">
        <f t="shared" si="47"/>
        <v>0</v>
      </c>
      <c r="U226" s="23">
        <f t="shared" si="48"/>
        <v>410.29591024800004</v>
      </c>
      <c r="V226" s="23">
        <f t="shared" si="49"/>
        <v>0</v>
      </c>
      <c r="W226" s="23">
        <f t="shared" si="51"/>
        <v>0</v>
      </c>
      <c r="X226" s="23">
        <f t="shared" si="52"/>
        <v>0</v>
      </c>
      <c r="Y226" s="23">
        <f t="shared" si="50"/>
        <v>0</v>
      </c>
      <c r="Z226" s="23">
        <f t="shared" si="53"/>
        <v>0</v>
      </c>
      <c r="AA226" s="23">
        <f t="shared" si="54"/>
        <v>0</v>
      </c>
    </row>
    <row r="227" spans="10:27">
      <c r="J227" s="23">
        <f t="shared" si="37"/>
        <v>0</v>
      </c>
      <c r="K227" s="23">
        <f t="shared" si="38"/>
        <v>0</v>
      </c>
      <c r="L227" s="23">
        <f t="shared" si="39"/>
        <v>0</v>
      </c>
      <c r="M227" s="23">
        <f t="shared" si="40"/>
        <v>0</v>
      </c>
      <c r="N227" s="23">
        <f t="shared" si="41"/>
        <v>0</v>
      </c>
      <c r="O227" s="23">
        <f t="shared" si="42"/>
        <v>0</v>
      </c>
      <c r="P227" s="23">
        <f t="shared" si="43"/>
        <v>0</v>
      </c>
      <c r="Q227" s="23">
        <f t="shared" si="44"/>
        <v>0</v>
      </c>
      <c r="R227" s="23">
        <f t="shared" si="45"/>
        <v>0</v>
      </c>
      <c r="S227" s="23">
        <f t="shared" si="46"/>
        <v>0</v>
      </c>
      <c r="T227" s="23">
        <f t="shared" si="47"/>
        <v>0</v>
      </c>
      <c r="U227" s="23">
        <f t="shared" si="48"/>
        <v>0</v>
      </c>
      <c r="V227" s="23">
        <f t="shared" ref="V227:V234" si="55">V200*G200</f>
        <v>367.10686706400008</v>
      </c>
      <c r="W227" s="23">
        <f t="shared" si="51"/>
        <v>0</v>
      </c>
      <c r="X227" s="23">
        <f t="shared" si="52"/>
        <v>0</v>
      </c>
      <c r="Y227" s="23">
        <f t="shared" si="52"/>
        <v>0</v>
      </c>
      <c r="Z227" s="23">
        <f t="shared" si="53"/>
        <v>0</v>
      </c>
      <c r="AA227" s="23">
        <f t="shared" si="54"/>
        <v>0</v>
      </c>
    </row>
    <row r="228" spans="10:27">
      <c r="J228" s="23">
        <f t="shared" si="37"/>
        <v>0</v>
      </c>
      <c r="K228" s="23">
        <f t="shared" si="38"/>
        <v>0</v>
      </c>
      <c r="L228" s="23">
        <f t="shared" si="39"/>
        <v>0</v>
      </c>
      <c r="M228" s="23">
        <f t="shared" si="40"/>
        <v>0</v>
      </c>
      <c r="N228" s="23">
        <f t="shared" si="41"/>
        <v>0</v>
      </c>
      <c r="O228" s="23">
        <f t="shared" si="42"/>
        <v>0</v>
      </c>
      <c r="P228" s="23">
        <f t="shared" si="43"/>
        <v>0</v>
      </c>
      <c r="Q228" s="23">
        <f t="shared" si="44"/>
        <v>0</v>
      </c>
      <c r="R228" s="23">
        <f t="shared" si="45"/>
        <v>0</v>
      </c>
      <c r="S228" s="23">
        <f t="shared" si="46"/>
        <v>0</v>
      </c>
      <c r="T228" s="23">
        <f t="shared" si="47"/>
        <v>0</v>
      </c>
      <c r="U228" s="23">
        <f t="shared" si="48"/>
        <v>0</v>
      </c>
      <c r="V228" s="23">
        <f t="shared" si="55"/>
        <v>0</v>
      </c>
      <c r="W228" s="23">
        <f t="shared" si="51"/>
        <v>418.50182845296007</v>
      </c>
      <c r="X228" s="23">
        <f t="shared" si="52"/>
        <v>0</v>
      </c>
      <c r="Y228" s="23">
        <f t="shared" si="52"/>
        <v>0</v>
      </c>
      <c r="Z228" s="23">
        <f t="shared" si="53"/>
        <v>0</v>
      </c>
      <c r="AA228" s="23">
        <f t="shared" si="54"/>
        <v>0</v>
      </c>
    </row>
    <row r="229" spans="10:27">
      <c r="J229" s="23">
        <f t="shared" si="37"/>
        <v>0</v>
      </c>
      <c r="K229" s="23">
        <f t="shared" si="38"/>
        <v>0</v>
      </c>
      <c r="L229" s="23">
        <f t="shared" si="39"/>
        <v>0</v>
      </c>
      <c r="M229" s="23">
        <f t="shared" si="40"/>
        <v>0</v>
      </c>
      <c r="N229" s="23">
        <f t="shared" si="41"/>
        <v>0</v>
      </c>
      <c r="O229" s="23">
        <f t="shared" si="42"/>
        <v>0</v>
      </c>
      <c r="P229" s="23">
        <f t="shared" si="43"/>
        <v>0</v>
      </c>
      <c r="Q229" s="23">
        <f t="shared" si="44"/>
        <v>0</v>
      </c>
      <c r="R229" s="23">
        <f t="shared" si="45"/>
        <v>0</v>
      </c>
      <c r="S229" s="23">
        <f t="shared" si="46"/>
        <v>0</v>
      </c>
      <c r="T229" s="23">
        <f t="shared" si="47"/>
        <v>0</v>
      </c>
      <c r="U229" s="23">
        <f t="shared" si="48"/>
        <v>0</v>
      </c>
      <c r="V229" s="23">
        <f t="shared" si="55"/>
        <v>0</v>
      </c>
      <c r="W229" s="23">
        <f t="shared" si="51"/>
        <v>0</v>
      </c>
      <c r="X229" s="23">
        <f t="shared" si="52"/>
        <v>367.10686706400008</v>
      </c>
      <c r="Y229" s="23">
        <f t="shared" si="52"/>
        <v>0</v>
      </c>
      <c r="Z229" s="23">
        <f t="shared" si="53"/>
        <v>0</v>
      </c>
      <c r="AA229" s="23">
        <f t="shared" si="54"/>
        <v>0</v>
      </c>
    </row>
    <row r="230" spans="10:27">
      <c r="J230" s="23">
        <f t="shared" si="37"/>
        <v>0</v>
      </c>
      <c r="K230" s="23">
        <f t="shared" si="38"/>
        <v>0</v>
      </c>
      <c r="L230" s="23">
        <f t="shared" si="39"/>
        <v>0</v>
      </c>
      <c r="M230" s="23">
        <f t="shared" si="40"/>
        <v>0</v>
      </c>
      <c r="N230" s="23">
        <f t="shared" si="41"/>
        <v>0</v>
      </c>
      <c r="O230" s="23">
        <f t="shared" si="42"/>
        <v>0</v>
      </c>
      <c r="P230" s="23">
        <f t="shared" si="43"/>
        <v>0</v>
      </c>
      <c r="Q230" s="23">
        <f t="shared" si="44"/>
        <v>0</v>
      </c>
      <c r="R230" s="23">
        <f t="shared" si="45"/>
        <v>0</v>
      </c>
      <c r="S230" s="23">
        <f t="shared" si="46"/>
        <v>0</v>
      </c>
      <c r="T230" s="23">
        <f t="shared" si="47"/>
        <v>0</v>
      </c>
      <c r="U230" s="23">
        <f t="shared" si="48"/>
        <v>0</v>
      </c>
      <c r="V230" s="23">
        <f t="shared" si="55"/>
        <v>0</v>
      </c>
      <c r="W230" s="23">
        <f t="shared" si="51"/>
        <v>0</v>
      </c>
      <c r="X230" s="23">
        <f t="shared" si="52"/>
        <v>0</v>
      </c>
      <c r="Y230" s="23">
        <f t="shared" si="52"/>
        <v>426.87186502201928</v>
      </c>
      <c r="Z230" s="23">
        <f t="shared" si="53"/>
        <v>0</v>
      </c>
      <c r="AA230" s="23">
        <f t="shared" si="54"/>
        <v>0</v>
      </c>
    </row>
    <row r="231" spans="10:27">
      <c r="J231" s="23">
        <f t="shared" si="37"/>
        <v>0</v>
      </c>
      <c r="K231" s="23">
        <f t="shared" si="38"/>
        <v>0</v>
      </c>
      <c r="L231" s="23">
        <f t="shared" si="39"/>
        <v>0</v>
      </c>
      <c r="M231" s="23">
        <f t="shared" si="40"/>
        <v>0</v>
      </c>
      <c r="N231" s="23">
        <f t="shared" si="41"/>
        <v>0</v>
      </c>
      <c r="O231" s="23">
        <f t="shared" si="42"/>
        <v>0</v>
      </c>
      <c r="P231" s="23">
        <f t="shared" si="43"/>
        <v>0</v>
      </c>
      <c r="Q231" s="23">
        <f t="shared" si="44"/>
        <v>0</v>
      </c>
      <c r="R231" s="23">
        <f t="shared" si="45"/>
        <v>0</v>
      </c>
      <c r="S231" s="23">
        <f t="shared" si="46"/>
        <v>0</v>
      </c>
      <c r="T231" s="23">
        <f t="shared" si="47"/>
        <v>0</v>
      </c>
      <c r="U231" s="23">
        <f t="shared" si="48"/>
        <v>0</v>
      </c>
      <c r="V231" s="23">
        <f t="shared" si="55"/>
        <v>0</v>
      </c>
      <c r="W231" s="23">
        <f t="shared" si="51"/>
        <v>0</v>
      </c>
      <c r="X231" s="23">
        <f t="shared" si="52"/>
        <v>0</v>
      </c>
      <c r="Y231" s="23">
        <f t="shared" si="52"/>
        <v>0</v>
      </c>
      <c r="Z231" s="23">
        <f t="shared" si="53"/>
        <v>374.44900440528011</v>
      </c>
      <c r="AA231" s="23">
        <f t="shared" si="54"/>
        <v>0</v>
      </c>
    </row>
    <row r="232" spans="10:27">
      <c r="J232" s="23">
        <f t="shared" si="37"/>
        <v>0</v>
      </c>
      <c r="K232" s="23">
        <f t="shared" si="38"/>
        <v>0</v>
      </c>
      <c r="L232" s="23">
        <f t="shared" si="39"/>
        <v>0</v>
      </c>
      <c r="M232" s="23">
        <f t="shared" si="40"/>
        <v>0</v>
      </c>
      <c r="N232" s="23">
        <f t="shared" si="41"/>
        <v>0</v>
      </c>
      <c r="O232" s="23">
        <f t="shared" si="42"/>
        <v>0</v>
      </c>
      <c r="P232" s="23">
        <f t="shared" si="43"/>
        <v>0</v>
      </c>
      <c r="Q232" s="23">
        <f t="shared" si="44"/>
        <v>0</v>
      </c>
      <c r="R232" s="23">
        <f t="shared" si="45"/>
        <v>0</v>
      </c>
      <c r="S232" s="23">
        <f t="shared" si="46"/>
        <v>0</v>
      </c>
      <c r="T232" s="23">
        <f t="shared" si="47"/>
        <v>0</v>
      </c>
      <c r="U232" s="23">
        <f t="shared" si="48"/>
        <v>0</v>
      </c>
      <c r="V232" s="23">
        <f t="shared" si="55"/>
        <v>0</v>
      </c>
      <c r="W232" s="23">
        <f t="shared" si="51"/>
        <v>0</v>
      </c>
      <c r="X232" s="23">
        <f t="shared" si="52"/>
        <v>0</v>
      </c>
      <c r="Y232" s="23">
        <f t="shared" si="52"/>
        <v>0</v>
      </c>
      <c r="Z232" s="23">
        <f t="shared" si="53"/>
        <v>0</v>
      </c>
      <c r="AA232" s="23">
        <f t="shared" si="54"/>
        <v>426.87186502201928</v>
      </c>
    </row>
    <row r="233" spans="10:27">
      <c r="J233" s="23">
        <f t="shared" si="37"/>
        <v>0</v>
      </c>
      <c r="K233" s="23">
        <f t="shared" si="38"/>
        <v>51</v>
      </c>
      <c r="L233" s="23">
        <f t="shared" si="39"/>
        <v>0</v>
      </c>
      <c r="M233" s="23">
        <f t="shared" si="40"/>
        <v>52.02</v>
      </c>
      <c r="N233" s="23">
        <f t="shared" si="41"/>
        <v>0</v>
      </c>
      <c r="O233" s="23">
        <f t="shared" si="42"/>
        <v>52.02</v>
      </c>
      <c r="P233" s="23">
        <f t="shared" si="43"/>
        <v>0</v>
      </c>
      <c r="Q233" s="23">
        <f t="shared" si="44"/>
        <v>53.060400000000001</v>
      </c>
      <c r="R233" s="23">
        <f t="shared" si="45"/>
        <v>0</v>
      </c>
      <c r="S233" s="23">
        <f t="shared" si="46"/>
        <v>54.121608000000002</v>
      </c>
      <c r="T233" s="23">
        <f t="shared" si="47"/>
        <v>0</v>
      </c>
      <c r="U233" s="23">
        <f t="shared" si="48"/>
        <v>54.121608000000002</v>
      </c>
      <c r="V233" s="23">
        <f t="shared" si="55"/>
        <v>0</v>
      </c>
      <c r="W233" s="23">
        <f t="shared" si="51"/>
        <v>55.204040160000005</v>
      </c>
      <c r="X233" s="23">
        <f t="shared" si="52"/>
        <v>0</v>
      </c>
      <c r="Y233" s="23">
        <f t="shared" si="52"/>
        <v>56.308120963200004</v>
      </c>
      <c r="Z233" s="23">
        <f t="shared" si="53"/>
        <v>0</v>
      </c>
      <c r="AA233" s="23">
        <f t="shared" si="54"/>
        <v>56.308120963200004</v>
      </c>
    </row>
    <row r="234" spans="10:27">
      <c r="J234" s="23">
        <f t="shared" si="37"/>
        <v>4.59</v>
      </c>
      <c r="K234" s="23">
        <f t="shared" si="38"/>
        <v>4.59</v>
      </c>
      <c r="L234" s="23">
        <f t="shared" si="39"/>
        <v>4.59</v>
      </c>
      <c r="M234" s="23">
        <f t="shared" si="40"/>
        <v>4.6818</v>
      </c>
      <c r="N234" s="23">
        <f t="shared" si="41"/>
        <v>4.6818</v>
      </c>
      <c r="O234" s="23">
        <f t="shared" si="42"/>
        <v>4.6818</v>
      </c>
      <c r="P234" s="23">
        <f t="shared" si="43"/>
        <v>4.775436</v>
      </c>
      <c r="Q234" s="23">
        <f t="shared" si="44"/>
        <v>4.775436</v>
      </c>
      <c r="R234" s="23">
        <f t="shared" si="45"/>
        <v>4.775436</v>
      </c>
      <c r="S234" s="23">
        <f t="shared" si="46"/>
        <v>4.8709447199999998</v>
      </c>
      <c r="T234" s="23">
        <f t="shared" si="47"/>
        <v>4.8709447199999998</v>
      </c>
      <c r="U234" s="23">
        <f t="shared" si="48"/>
        <v>4.8709447199999998</v>
      </c>
      <c r="V234" s="23">
        <f t="shared" si="55"/>
        <v>4.9683636144000003</v>
      </c>
      <c r="W234" s="23">
        <f t="shared" si="51"/>
        <v>4.9683636144000003</v>
      </c>
      <c r="X234" s="23">
        <f t="shared" si="52"/>
        <v>4.9683636144000003</v>
      </c>
      <c r="Y234" s="23">
        <f t="shared" si="52"/>
        <v>5.0677308866880004</v>
      </c>
      <c r="Z234" s="23">
        <f t="shared" si="53"/>
        <v>5.0677308866880004</v>
      </c>
      <c r="AA234" s="23">
        <f t="shared" si="54"/>
        <v>5.0677308866880004</v>
      </c>
    </row>
    <row r="235" spans="10:27">
      <c r="J235" s="23"/>
      <c r="S235" s="23">
        <f>S208*F208</f>
        <v>0</v>
      </c>
    </row>
    <row r="236" spans="10:27">
      <c r="J236" s="23">
        <f>SUM(J211:J235)</f>
        <v>532.2360000000001</v>
      </c>
      <c r="K236" s="23">
        <f t="shared" ref="K236:R236" si="56">SUM(K211:K235)</f>
        <v>1078.0889999999999</v>
      </c>
      <c r="L236" s="23">
        <f t="shared" si="56"/>
        <v>457.67400000000004</v>
      </c>
      <c r="M236" s="23">
        <f t="shared" si="56"/>
        <v>1438.1969400000003</v>
      </c>
      <c r="N236" s="23">
        <f t="shared" si="56"/>
        <v>466.82748000000009</v>
      </c>
      <c r="O236" s="23">
        <f t="shared" si="56"/>
        <v>1175.7040200000001</v>
      </c>
      <c r="P236" s="23">
        <f t="shared" si="56"/>
        <v>476.16402960000005</v>
      </c>
      <c r="Q236" s="23">
        <f t="shared" si="56"/>
        <v>1466.9608788</v>
      </c>
      <c r="R236" s="23">
        <f t="shared" si="56"/>
        <v>476.16402960000005</v>
      </c>
      <c r="S236" s="23">
        <f t="shared" ref="S236:AA236" si="57">SUM(S211:S235)</f>
        <v>1223.202462408</v>
      </c>
      <c r="T236" s="23">
        <f t="shared" si="57"/>
        <v>485.6873101920001</v>
      </c>
      <c r="U236" s="23">
        <f t="shared" si="57"/>
        <v>1496.3000963760001</v>
      </c>
      <c r="V236" s="23">
        <f t="shared" si="57"/>
        <v>495.4010563958401</v>
      </c>
      <c r="W236" s="23">
        <f t="shared" si="57"/>
        <v>1247.6665116561603</v>
      </c>
      <c r="X236" s="23">
        <f t="shared" si="57"/>
        <v>495.4010563958401</v>
      </c>
      <c r="Y236" s="23">
        <f t="shared" si="57"/>
        <v>1556.7506202695909</v>
      </c>
      <c r="Z236" s="23">
        <f t="shared" si="57"/>
        <v>505.30907752375697</v>
      </c>
      <c r="AA236" s="23">
        <f t="shared" si="57"/>
        <v>1272.6198418892834</v>
      </c>
    </row>
    <row r="237" spans="10:27">
      <c r="K237" s="23" t="s">
        <v>1</v>
      </c>
      <c r="N237" s="23" t="s">
        <v>167</v>
      </c>
      <c r="Q237" s="23" t="s">
        <v>3</v>
      </c>
      <c r="T237" s="23" t="s">
        <v>4</v>
      </c>
      <c r="W237" s="23" t="s">
        <v>5</v>
      </c>
      <c r="X237" s="23"/>
      <c r="Z237" s="23" t="s">
        <v>6</v>
      </c>
      <c r="AA237" s="23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1" t="s">
        <v>169</v>
      </c>
      <c r="K242" s="51" t="s">
        <v>170</v>
      </c>
      <c r="L242" s="51" t="s">
        <v>171</v>
      </c>
      <c r="Q242" s="23" t="s">
        <v>168</v>
      </c>
    </row>
    <row r="243" spans="1:17">
      <c r="A243" s="48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8"/>
    </row>
    <row r="245" spans="1:17">
      <c r="A245" s="23"/>
      <c r="B245">
        <f>J243*((1.02^3)-1)/(1.02-1)</f>
        <v>6328.9041395999884</v>
      </c>
    </row>
    <row r="246" spans="1:17">
      <c r="A246" s="23"/>
      <c r="B246" s="23"/>
    </row>
    <row r="247" spans="1:17">
      <c r="A247" s="23"/>
      <c r="B247" s="23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zoomScale="75" zoomScaleNormal="75" workbookViewId="0">
      <selection sqref="A1:AE47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0">
      <c r="A1" s="2" t="s">
        <v>34</v>
      </c>
    </row>
    <row r="2" spans="1:20">
      <c r="A2" s="22" t="s">
        <v>59</v>
      </c>
    </row>
    <row r="3" spans="1:20">
      <c r="J3">
        <v>0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35</v>
      </c>
      <c r="B7">
        <v>905.5</v>
      </c>
      <c r="C7" s="19">
        <v>1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J7">
        <f t="shared" ref="J7:J16" si="0">B7*(C7+D7+E7+F7+G7+H7)</f>
        <v>5433</v>
      </c>
      <c r="L7" s="12">
        <f>(B7*P4)+B7</f>
        <v>923.61</v>
      </c>
      <c r="M7" s="12">
        <f>(L7*P4)+L7</f>
        <v>942.08220000000006</v>
      </c>
      <c r="N7" s="12">
        <f>(M7*P4)+M7</f>
        <v>960.92384400000003</v>
      </c>
      <c r="O7" s="12">
        <f>(N7*P4)+N7</f>
        <v>980.14232088000006</v>
      </c>
      <c r="P7" s="12">
        <f>(O7*P4)+O7</f>
        <v>999.74516729760001</v>
      </c>
      <c r="Q7" s="12">
        <f>(P7*P4)+P7</f>
        <v>1019.740070643552</v>
      </c>
      <c r="R7" s="8">
        <f>SUM(L7:Q7)</f>
        <v>5826.2436028211523</v>
      </c>
      <c r="T7" s="48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>
        <f>(B8*P4)+B8</f>
        <v>453.798</v>
      </c>
      <c r="M8" s="12">
        <f>(L8*P4)+L8</f>
        <v>462.87396000000001</v>
      </c>
      <c r="N8">
        <f>(M8*P4)+M8</f>
        <v>472.13143919999999</v>
      </c>
      <c r="O8" s="12">
        <f>(N8*P4)+N8</f>
        <v>481.57406798400001</v>
      </c>
      <c r="P8">
        <f>(O8*P4)+O8</f>
        <v>491.20554934367999</v>
      </c>
      <c r="Q8" s="12">
        <f>(P8*P4)+P8</f>
        <v>501.02966033055361</v>
      </c>
      <c r="R8" s="8">
        <f>SUM(M8,O8,Q8)</f>
        <v>1445.4776883145537</v>
      </c>
      <c r="T8" s="46">
        <f>SUM(L20:N20)/3</f>
        <v>1783.7706960000003</v>
      </c>
    </row>
    <row r="9" spans="1:20">
      <c r="A9" s="23" t="s">
        <v>40</v>
      </c>
      <c r="B9">
        <v>277</v>
      </c>
      <c r="C9" s="19">
        <v>1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1108</v>
      </c>
      <c r="L9" s="12">
        <f>(B9*P4)+B9</f>
        <v>282.54000000000002</v>
      </c>
      <c r="M9" s="12">
        <f>(L9*P4)+L9*D9</f>
        <v>288.19080000000002</v>
      </c>
      <c r="N9" s="12">
        <f>(M9*P4)*E9+M9</f>
        <v>293.95461600000004</v>
      </c>
      <c r="O9" s="12">
        <f>(N9*P4)*F9+N9</f>
        <v>299.83370832000003</v>
      </c>
      <c r="P9" s="12">
        <f>(O9*P4)*G9+O9</f>
        <v>305.83038248640003</v>
      </c>
      <c r="Q9" s="12">
        <f>((P9*P4)*H9)+P9</f>
        <v>311.94699013612802</v>
      </c>
      <c r="R9" s="8">
        <f>SUM(L9:Q9)</f>
        <v>1782.2964969425284</v>
      </c>
    </row>
    <row r="10" spans="1:20">
      <c r="A10" t="s">
        <v>12</v>
      </c>
      <c r="B10">
        <v>379</v>
      </c>
      <c r="C10" s="19">
        <v>1</v>
      </c>
      <c r="D10" s="19"/>
      <c r="E10" s="19"/>
      <c r="F10" s="19"/>
      <c r="G10" s="19"/>
      <c r="H10" s="19"/>
      <c r="J10">
        <f t="shared" si="0"/>
        <v>379</v>
      </c>
      <c r="L10" s="12">
        <f>(B10*P4)+B10</f>
        <v>386.58</v>
      </c>
      <c r="M10" s="14">
        <f>(L10*P4)+L10</f>
        <v>394.3116</v>
      </c>
      <c r="N10">
        <f>(M10*P4)+M10</f>
        <v>402.19783200000001</v>
      </c>
      <c r="O10">
        <f>(N10*P4)+N10</f>
        <v>410.24178863999998</v>
      </c>
      <c r="P10">
        <f>(O10*P4)+O10</f>
        <v>418.44662441279996</v>
      </c>
      <c r="Q10">
        <f>(P10*P4)+P10</f>
        <v>426.81555690105597</v>
      </c>
      <c r="R10" s="8">
        <f>SUM(L10)</f>
        <v>386.58</v>
      </c>
    </row>
    <row r="11" spans="1:20">
      <c r="A11" t="s">
        <v>13</v>
      </c>
      <c r="B11" s="23">
        <v>379</v>
      </c>
      <c r="C11" s="19"/>
      <c r="D11" s="19">
        <v>1</v>
      </c>
      <c r="E11" s="19"/>
      <c r="F11" s="19"/>
      <c r="G11" s="19"/>
      <c r="H11" s="19"/>
      <c r="J11">
        <f t="shared" si="0"/>
        <v>379</v>
      </c>
      <c r="L11">
        <f>(B11*P4)+B11</f>
        <v>386.58</v>
      </c>
      <c r="M11" s="12">
        <f>(L11*P4)+L11</f>
        <v>394.3116</v>
      </c>
      <c r="N11">
        <f>(M11*P4)+M11</f>
        <v>402.19783200000001</v>
      </c>
      <c r="O11" s="14">
        <f>(N11*P4)+N11</f>
        <v>410.24178863999998</v>
      </c>
      <c r="P11">
        <f>(O11*P4)+O11</f>
        <v>418.44662441279996</v>
      </c>
      <c r="Q11">
        <f>(P11*P4)+P11</f>
        <v>426.81555690105597</v>
      </c>
      <c r="R11" s="8">
        <f>SUM(M11)</f>
        <v>394.3116</v>
      </c>
      <c r="T11" s="48" t="s">
        <v>178</v>
      </c>
    </row>
    <row r="12" spans="1:20">
      <c r="A12" t="s">
        <v>14</v>
      </c>
      <c r="B12" s="23">
        <v>379</v>
      </c>
      <c r="C12" s="19"/>
      <c r="D12" s="19"/>
      <c r="E12" s="19">
        <v>1</v>
      </c>
      <c r="F12" s="19"/>
      <c r="G12" s="19"/>
      <c r="H12" s="19"/>
      <c r="J12">
        <f t="shared" si="0"/>
        <v>379</v>
      </c>
      <c r="L12">
        <f>(B12*P4)+B12</f>
        <v>386.58</v>
      </c>
      <c r="M12">
        <f>(L12*P4)+L12</f>
        <v>394.3116</v>
      </c>
      <c r="N12" s="12">
        <f>(M12*P4)+M12</f>
        <v>402.19783200000001</v>
      </c>
      <c r="O12" s="14">
        <f>(N12*P4)+N12</f>
        <v>410.24178863999998</v>
      </c>
      <c r="P12">
        <f>(O12*P4)+O12</f>
        <v>418.44662441279996</v>
      </c>
      <c r="Q12">
        <f>(P12*P4)+P12</f>
        <v>426.81555690105597</v>
      </c>
      <c r="R12" s="8">
        <f>SUM(N12)</f>
        <v>402.19783200000001</v>
      </c>
    </row>
    <row r="13" spans="1:20">
      <c r="A13" t="s">
        <v>15</v>
      </c>
      <c r="B13" s="23">
        <v>379</v>
      </c>
      <c r="C13" s="19"/>
      <c r="D13" s="19"/>
      <c r="E13" s="19"/>
      <c r="F13" s="19">
        <v>1</v>
      </c>
      <c r="G13" s="19"/>
      <c r="H13" s="19"/>
      <c r="J13">
        <f t="shared" si="0"/>
        <v>379</v>
      </c>
      <c r="L13">
        <f>(B13*P4)+B13</f>
        <v>386.58</v>
      </c>
      <c r="M13">
        <f>(L13*P4)+L13</f>
        <v>394.3116</v>
      </c>
      <c r="N13">
        <f>(M13*P4)+M13</f>
        <v>402.19783200000001</v>
      </c>
      <c r="O13" s="12">
        <f>(N13*P4)+N13</f>
        <v>410.24178863999998</v>
      </c>
      <c r="P13">
        <f>(O13*P4)+O13</f>
        <v>418.44662441279996</v>
      </c>
      <c r="Q13" s="14">
        <f>(P13*P4)+P13</f>
        <v>426.81555690105597</v>
      </c>
      <c r="R13" s="8">
        <f>SUM(O13)</f>
        <v>410.24178863999998</v>
      </c>
      <c r="T13" s="46">
        <f>SUM(L20:P20)/5</f>
        <v>1851.3930912710402</v>
      </c>
    </row>
    <row r="14" spans="1:20">
      <c r="A14" t="s">
        <v>16</v>
      </c>
      <c r="B14" s="23">
        <v>379</v>
      </c>
      <c r="C14" s="19"/>
      <c r="D14" s="19"/>
      <c r="E14" s="19"/>
      <c r="F14" s="19"/>
      <c r="G14" s="19">
        <v>1</v>
      </c>
      <c r="H14" s="19"/>
      <c r="J14">
        <f t="shared" si="0"/>
        <v>379</v>
      </c>
      <c r="L14">
        <f>(B14*P4)+B14</f>
        <v>386.58</v>
      </c>
      <c r="M14">
        <f>(L14*P4)+L14</f>
        <v>394.3116</v>
      </c>
      <c r="N14">
        <f>(M14*P4)+M14</f>
        <v>402.19783200000001</v>
      </c>
      <c r="O14">
        <f>(N14*P4)+N14</f>
        <v>410.24178863999998</v>
      </c>
      <c r="P14" s="12">
        <f>(O14*P4)+O14</f>
        <v>418.44662441279996</v>
      </c>
      <c r="Q14">
        <f>(P14*P4)+P14</f>
        <v>426.81555690105597</v>
      </c>
      <c r="R14" s="8">
        <f>SUM(P14)</f>
        <v>418.44662441279996</v>
      </c>
    </row>
    <row r="15" spans="1:20">
      <c r="A15" t="s">
        <v>17</v>
      </c>
      <c r="B15" s="23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>
        <f>(B15*P4)+B15</f>
        <v>386.58</v>
      </c>
      <c r="M15">
        <f>(L15*P4)+L15</f>
        <v>394.3116</v>
      </c>
      <c r="N15">
        <f>(M15*P4)+M15</f>
        <v>402.19783200000001</v>
      </c>
      <c r="O15">
        <f>(N15*P4)+N15</f>
        <v>410.24178863999998</v>
      </c>
      <c r="P15">
        <f>(O15*P4)+O15</f>
        <v>418.44662441279996</v>
      </c>
      <c r="Q15" s="12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>
        <f>(B16*P4)+B16</f>
        <v>0</v>
      </c>
      <c r="M16">
        <f>(L16*P4)+L16</f>
        <v>0</v>
      </c>
      <c r="N16">
        <f>(M16*P4)+M16</f>
        <v>0</v>
      </c>
      <c r="O16">
        <f>(N16*P4)+N16</f>
        <v>0</v>
      </c>
      <c r="P16">
        <f>(O16*P4)+O16</f>
        <v>0</v>
      </c>
      <c r="Q16">
        <f>(P16*P4)+P16</f>
        <v>0</v>
      </c>
      <c r="R16" s="8">
        <f>SUM(M16,O16,Q16)</f>
        <v>0</v>
      </c>
    </row>
    <row r="17" spans="1:31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12">
        <f>(B17*P4)+B17</f>
        <v>4.59</v>
      </c>
      <c r="M17" s="12">
        <f>(L17*P4)+L17</f>
        <v>4.6818</v>
      </c>
      <c r="N17" s="12">
        <f>(M17*P4)+M17</f>
        <v>4.775436</v>
      </c>
      <c r="O17" s="12">
        <f>(N17*P4)+N17</f>
        <v>4.8709447199999998</v>
      </c>
      <c r="P17" s="12">
        <f>(O17*P4)+O17</f>
        <v>4.9683636143999994</v>
      </c>
      <c r="Q17" s="12">
        <f>(P17*P4)+P17</f>
        <v>5.0677308866879995</v>
      </c>
      <c r="R17" s="8">
        <f>SUM(L17:Q17)</f>
        <v>28.954275221088</v>
      </c>
    </row>
    <row r="18" spans="1:31" ht="15.75" thickBot="1">
      <c r="J18">
        <f>SUM(J6:J17)</f>
        <v>10176.700000000001</v>
      </c>
      <c r="L18">
        <f>J18/6</f>
        <v>1696.1166666666668</v>
      </c>
      <c r="R18" s="8">
        <f>SUM(R7:R17)</f>
        <v>11521.565465253178</v>
      </c>
    </row>
    <row r="19" spans="1:31" ht="15.75" thickBot="1">
      <c r="R19" s="16">
        <f>R18/6</f>
        <v>1920.2609108755296</v>
      </c>
    </row>
    <row r="20" spans="1:31">
      <c r="L20">
        <f>SUM(L7,L9:L10,L17)</f>
        <v>1597.32</v>
      </c>
      <c r="M20" s="13">
        <f>SUM(M7:M9,M11,M17)</f>
        <v>2092.1403599999999</v>
      </c>
      <c r="N20">
        <f>SUM(N7,N9,N12,N17)</f>
        <v>1661.8517280000001</v>
      </c>
      <c r="O20" s="13">
        <f>SUM(O7:O9,O13,O17)</f>
        <v>2176.6628305439999</v>
      </c>
      <c r="P20">
        <f>SUM(P7,P9,P14,P17)</f>
        <v>1728.9905378112001</v>
      </c>
      <c r="Q20" s="13">
        <f>SUM(Q7:Q9,Q15,Q17)</f>
        <v>2264.6000088979777</v>
      </c>
      <c r="R20" s="9">
        <f>SUM(L20:Q20)</f>
        <v>11521.565465253179</v>
      </c>
    </row>
    <row r="24" spans="1:31">
      <c r="A24" s="3" t="s">
        <v>34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31">
      <c r="A25" s="22" t="s">
        <v>60</v>
      </c>
      <c r="B25" s="23" t="s">
        <v>9</v>
      </c>
      <c r="C25" s="25" t="s">
        <v>98</v>
      </c>
      <c r="D25" s="25"/>
      <c r="E25" s="27" t="s">
        <v>99</v>
      </c>
      <c r="F25" s="27"/>
      <c r="G25" s="25" t="s">
        <v>100</v>
      </c>
      <c r="H25" s="25"/>
      <c r="I25" s="27" t="s">
        <v>101</v>
      </c>
      <c r="J25" s="27"/>
      <c r="K25" s="25" t="s">
        <v>102</v>
      </c>
      <c r="L25" s="25"/>
      <c r="M25" s="27" t="s">
        <v>103</v>
      </c>
      <c r="N25" s="27"/>
      <c r="O25" s="23"/>
      <c r="P25" s="23"/>
      <c r="Q25" s="23"/>
      <c r="R25" s="23"/>
      <c r="S25" s="23" t="s">
        <v>20</v>
      </c>
      <c r="T25" s="23"/>
      <c r="U25" s="11">
        <v>0.02</v>
      </c>
      <c r="V25" s="23"/>
      <c r="W25" s="23"/>
      <c r="X25" s="23"/>
      <c r="Y25" s="23"/>
      <c r="Z25" s="23"/>
      <c r="AA25" s="23"/>
      <c r="AB25" s="23"/>
      <c r="AC25" s="23"/>
    </row>
    <row r="26" spans="1:31">
      <c r="A26" s="4"/>
      <c r="B26" s="4" t="s">
        <v>8</v>
      </c>
      <c r="C26" s="26" t="s">
        <v>62</v>
      </c>
      <c r="D26" s="26" t="s">
        <v>61</v>
      </c>
      <c r="E26" s="28" t="s">
        <v>63</v>
      </c>
      <c r="F26" s="28" t="s">
        <v>64</v>
      </c>
      <c r="G26" s="26" t="s">
        <v>65</v>
      </c>
      <c r="H26" s="26" t="s">
        <v>66</v>
      </c>
      <c r="I26" s="28" t="s">
        <v>67</v>
      </c>
      <c r="J26" s="28" t="s">
        <v>68</v>
      </c>
      <c r="K26" s="26" t="s">
        <v>69</v>
      </c>
      <c r="L26" s="26" t="s">
        <v>70</v>
      </c>
      <c r="M26" s="28" t="s">
        <v>71</v>
      </c>
      <c r="N26" s="28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3" t="s">
        <v>35</v>
      </c>
      <c r="B27" s="23">
        <v>905.5</v>
      </c>
      <c r="C27" s="24">
        <v>0</v>
      </c>
      <c r="D27" s="24">
        <v>1</v>
      </c>
      <c r="E27" s="24">
        <v>0</v>
      </c>
      <c r="F27" s="24">
        <v>1</v>
      </c>
      <c r="G27" s="24">
        <v>0</v>
      </c>
      <c r="H27" s="24">
        <v>1</v>
      </c>
      <c r="I27" s="24">
        <v>0</v>
      </c>
      <c r="J27" s="24">
        <v>1</v>
      </c>
      <c r="K27" s="24">
        <v>0</v>
      </c>
      <c r="L27" s="24">
        <v>1</v>
      </c>
      <c r="M27" s="24">
        <v>0</v>
      </c>
      <c r="N27" s="24">
        <v>1</v>
      </c>
      <c r="O27" s="23">
        <f>B27*(C27+D27+E27+F27+G27+H27+I27+J27+K27+L27+M27+N27)</f>
        <v>5433</v>
      </c>
      <c r="P27" s="23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8"/>
    </row>
    <row r="28" spans="1:31">
      <c r="A28" s="23" t="s">
        <v>36</v>
      </c>
      <c r="B28" s="23">
        <v>444.9</v>
      </c>
      <c r="C28" s="24"/>
      <c r="D28" s="24">
        <v>0</v>
      </c>
      <c r="E28" s="24"/>
      <c r="F28" s="24">
        <v>1</v>
      </c>
      <c r="G28" s="24"/>
      <c r="H28" s="24">
        <v>0</v>
      </c>
      <c r="I28" s="24"/>
      <c r="J28" s="24">
        <v>1</v>
      </c>
      <c r="K28" s="24"/>
      <c r="L28" s="24">
        <v>0</v>
      </c>
      <c r="M28" s="24"/>
      <c r="N28" s="24">
        <v>1</v>
      </c>
      <c r="O28" s="23">
        <f>B28*(C28+D28+E28+F28+G28+H28+I28+J28+K28+L28+M28+N28)</f>
        <v>1334.6999999999998</v>
      </c>
      <c r="P28" s="23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3" t="s">
        <v>40</v>
      </c>
      <c r="B29" s="23">
        <v>277</v>
      </c>
      <c r="C29" s="24"/>
      <c r="D29" s="24">
        <v>1</v>
      </c>
      <c r="E29" s="24"/>
      <c r="F29" s="24">
        <v>1</v>
      </c>
      <c r="G29" s="24"/>
      <c r="H29" s="24">
        <v>1</v>
      </c>
      <c r="I29" s="24"/>
      <c r="J29" s="24">
        <v>1</v>
      </c>
      <c r="K29" s="24"/>
      <c r="L29" s="24">
        <v>1</v>
      </c>
      <c r="M29" s="24"/>
      <c r="N29" s="24">
        <v>1</v>
      </c>
      <c r="O29" s="23">
        <f>B29*(C29+D29+E29+F29+G29+H29+I29+J29+K29+L29+M29+N29)</f>
        <v>1662</v>
      </c>
      <c r="P29" s="23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3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/>
      <c r="P30" s="23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3" t="s">
        <v>12</v>
      </c>
      <c r="B31" s="23">
        <v>379</v>
      </c>
      <c r="C31" s="24">
        <v>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ref="O31:O36" si="1">B31*(C31+D31+E31+F31+G31+H31)</f>
        <v>0</v>
      </c>
      <c r="P31" s="23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3" t="s">
        <v>13</v>
      </c>
      <c r="B32" s="23">
        <v>379</v>
      </c>
      <c r="C32" s="24"/>
      <c r="D32" s="24">
        <v>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1"/>
        <v>379</v>
      </c>
      <c r="P32" s="23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3" t="s">
        <v>14</v>
      </c>
      <c r="B33" s="23">
        <v>379</v>
      </c>
      <c r="C33" s="24"/>
      <c r="D33" s="24"/>
      <c r="E33" s="24">
        <v>0</v>
      </c>
      <c r="F33" s="24"/>
      <c r="G33" s="24"/>
      <c r="H33" s="24"/>
      <c r="I33" s="24"/>
      <c r="J33" s="24"/>
      <c r="K33" s="24"/>
      <c r="L33" s="24"/>
      <c r="M33" s="24"/>
      <c r="N33" s="24"/>
      <c r="O33" s="23">
        <f t="shared" si="1"/>
        <v>0</v>
      </c>
      <c r="P33" s="23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3" t="s">
        <v>15</v>
      </c>
      <c r="B34" s="23">
        <v>379</v>
      </c>
      <c r="C34" s="24"/>
      <c r="D34" s="24"/>
      <c r="E34" s="24"/>
      <c r="F34" s="24">
        <v>1</v>
      </c>
      <c r="G34" s="24"/>
      <c r="H34" s="24"/>
      <c r="I34" s="24"/>
      <c r="J34" s="24"/>
      <c r="K34" s="24"/>
      <c r="L34" s="24"/>
      <c r="M34" s="24"/>
      <c r="N34" s="24"/>
      <c r="O34" s="23">
        <f t="shared" si="1"/>
        <v>379</v>
      </c>
      <c r="P34" s="23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3" t="s">
        <v>16</v>
      </c>
      <c r="B35" s="23">
        <v>379</v>
      </c>
      <c r="C35" s="24"/>
      <c r="D35" s="24"/>
      <c r="E35" s="24"/>
      <c r="F35" s="24"/>
      <c r="G35" s="24">
        <v>0</v>
      </c>
      <c r="H35" s="24"/>
      <c r="I35" s="24"/>
      <c r="J35" s="24"/>
      <c r="K35" s="24"/>
      <c r="L35" s="24"/>
      <c r="M35" s="24"/>
      <c r="N35" s="24"/>
      <c r="O35" s="23">
        <f t="shared" si="1"/>
        <v>0</v>
      </c>
      <c r="P35" s="23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3" t="s">
        <v>17</v>
      </c>
      <c r="B36" s="23">
        <v>379</v>
      </c>
      <c r="C36" s="24"/>
      <c r="D36" s="24"/>
      <c r="E36" s="24"/>
      <c r="F36" s="24"/>
      <c r="G36" s="24"/>
      <c r="H36" s="24">
        <v>1</v>
      </c>
      <c r="I36" s="24"/>
      <c r="J36" s="24"/>
      <c r="K36" s="24"/>
      <c r="L36" s="24"/>
      <c r="M36" s="24"/>
      <c r="N36" s="24"/>
      <c r="O36" s="23">
        <f t="shared" si="1"/>
        <v>379</v>
      </c>
      <c r="P36" s="23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3" t="s">
        <v>73</v>
      </c>
      <c r="B37" s="23">
        <v>379</v>
      </c>
      <c r="C37" s="24"/>
      <c r="D37" s="24"/>
      <c r="E37" s="24"/>
      <c r="F37" s="24"/>
      <c r="G37" s="24"/>
      <c r="H37" s="24"/>
      <c r="I37" s="24">
        <v>0</v>
      </c>
      <c r="J37" s="24"/>
      <c r="K37" s="24"/>
      <c r="L37" s="24"/>
      <c r="M37" s="24"/>
      <c r="N37" s="24"/>
      <c r="O37" s="23">
        <f>B37*(C37+D37+E37+F37+G37+H37+I37)</f>
        <v>0</v>
      </c>
      <c r="P37" s="23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3" t="s">
        <v>74</v>
      </c>
      <c r="B38" s="23">
        <v>379</v>
      </c>
      <c r="C38" s="24"/>
      <c r="D38" s="24"/>
      <c r="E38" s="24"/>
      <c r="F38" s="24"/>
      <c r="G38" s="24"/>
      <c r="H38" s="24"/>
      <c r="I38" s="24"/>
      <c r="J38" s="24">
        <v>1</v>
      </c>
      <c r="K38" s="24"/>
      <c r="L38" s="24"/>
      <c r="M38" s="24"/>
      <c r="N38" s="24"/>
      <c r="O38" s="23">
        <f>B38*(C38+D38+E38+F38+G38+H38+I38+J38+K38+L38+M38+N38)</f>
        <v>379</v>
      </c>
      <c r="P38" s="23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3" t="s">
        <v>75</v>
      </c>
      <c r="B39" s="23">
        <v>379</v>
      </c>
      <c r="C39" s="24"/>
      <c r="D39" s="24"/>
      <c r="E39" s="24"/>
      <c r="F39" s="24"/>
      <c r="G39" s="24"/>
      <c r="H39" s="24"/>
      <c r="I39" s="24"/>
      <c r="J39" s="24"/>
      <c r="K39" s="24">
        <v>0</v>
      </c>
      <c r="L39" s="24"/>
      <c r="M39" s="24"/>
      <c r="N39" s="24"/>
      <c r="O39" s="23">
        <f>B39*(C39+D39+E39+F39+G39+H39+I39+J39+K39+L39+M39+N39)</f>
        <v>0</v>
      </c>
      <c r="P39" s="23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3" t="s">
        <v>76</v>
      </c>
      <c r="B40" s="23">
        <v>379</v>
      </c>
      <c r="C40" s="24"/>
      <c r="D40" s="24"/>
      <c r="E40" s="24"/>
      <c r="F40" s="24"/>
      <c r="G40" s="24"/>
      <c r="H40" s="24"/>
      <c r="I40" s="24"/>
      <c r="J40" s="24"/>
      <c r="K40" s="24"/>
      <c r="L40" s="24">
        <v>1</v>
      </c>
      <c r="M40" s="24"/>
      <c r="N40" s="24"/>
      <c r="O40" s="23">
        <f>B40*(C40+D40+E40+F40+G40+H40+I40+J40+K40+L40+M40+N40)</f>
        <v>379</v>
      </c>
      <c r="P40" s="23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3" t="s">
        <v>77</v>
      </c>
      <c r="B41" s="23">
        <v>379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>
        <v>0</v>
      </c>
      <c r="N41" s="24"/>
      <c r="O41" s="23">
        <f>B41*(C41+D41+E41+F41+G41+H41+I41+J41+K41+L41+M41+N41)</f>
        <v>0</v>
      </c>
      <c r="P41" s="23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3" t="s">
        <v>78</v>
      </c>
      <c r="B42" s="23">
        <v>379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>
        <v>1</v>
      </c>
      <c r="O42" s="23">
        <f>B42*(C42+D42+E42+F42+G42+H42+I42+J42+K42+L42+M42+N42)</f>
        <v>379</v>
      </c>
      <c r="P42" s="23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3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3"/>
      <c r="P43" s="23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3" t="s">
        <v>19</v>
      </c>
      <c r="B44" s="23">
        <v>4.5</v>
      </c>
      <c r="C44" s="24">
        <v>1</v>
      </c>
      <c r="D44" s="24">
        <v>1</v>
      </c>
      <c r="E44" s="24">
        <v>1</v>
      </c>
      <c r="F44" s="24">
        <v>1</v>
      </c>
      <c r="G44" s="24">
        <v>1</v>
      </c>
      <c r="H44" s="24">
        <v>1</v>
      </c>
      <c r="I44" s="24">
        <v>1</v>
      </c>
      <c r="J44" s="24">
        <v>1</v>
      </c>
      <c r="K44" s="24">
        <v>1</v>
      </c>
      <c r="L44" s="24">
        <v>1</v>
      </c>
      <c r="M44" s="24">
        <v>1</v>
      </c>
      <c r="N44" s="24">
        <v>1</v>
      </c>
      <c r="O44" s="23">
        <f>SUM(B44)*(C44+D44+E44+F44+G44+H44+I44+J44+K44+L44+M44+N44)</f>
        <v>54</v>
      </c>
      <c r="P44" s="23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">
        <f>SUM(O27:O44)</f>
        <v>10757.7</v>
      </c>
      <c r="P45" s="23"/>
      <c r="Q45" s="23"/>
      <c r="R45" s="23"/>
      <c r="S45" s="23"/>
      <c r="T45" s="23"/>
      <c r="U45" s="23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15">
        <f>AC45/6</f>
        <v>1920.2609108755296</v>
      </c>
      <c r="AE46" s="5">
        <f>SUM(R47:Z47)/5</f>
        <v>1851.3930912710402</v>
      </c>
    </row>
    <row r="47" spans="1:3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5">
        <f>O45/12</f>
        <v>896.47500000000002</v>
      </c>
      <c r="P47" s="23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3" t="s">
        <v>9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 t="s">
        <v>20</v>
      </c>
      <c r="U52" s="23"/>
      <c r="V52" s="29">
        <v>1.02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>
      <c r="A53" s="22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30" t="s">
        <v>106</v>
      </c>
      <c r="K53" s="30" t="s">
        <v>107</v>
      </c>
      <c r="L53" s="30" t="s">
        <v>61</v>
      </c>
      <c r="M53" s="30" t="s">
        <v>108</v>
      </c>
      <c r="N53" s="30" t="s">
        <v>109</v>
      </c>
      <c r="O53" s="30" t="s">
        <v>64</v>
      </c>
      <c r="P53" s="30" t="s">
        <v>110</v>
      </c>
      <c r="Q53" s="30" t="s">
        <v>111</v>
      </c>
      <c r="R53" s="30" t="s">
        <v>66</v>
      </c>
      <c r="S53" s="30" t="s">
        <v>112</v>
      </c>
      <c r="T53" s="30" t="s">
        <v>113</v>
      </c>
      <c r="U53" s="30" t="s">
        <v>68</v>
      </c>
      <c r="V53" s="30" t="s">
        <v>114</v>
      </c>
      <c r="W53" s="30" t="s">
        <v>115</v>
      </c>
      <c r="X53" s="30" t="s">
        <v>70</v>
      </c>
      <c r="Y53" s="30" t="s">
        <v>116</v>
      </c>
      <c r="Z53" s="30" t="s">
        <v>117</v>
      </c>
      <c r="AA53" s="30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3"/>
      <c r="B54" s="23"/>
      <c r="C54" s="5"/>
      <c r="D54" s="5"/>
      <c r="E54" s="5"/>
      <c r="F54" s="5"/>
      <c r="G54" s="5"/>
      <c r="H54" s="5"/>
      <c r="I54" s="5"/>
      <c r="J54" s="31">
        <v>1</v>
      </c>
      <c r="K54" s="31">
        <v>1</v>
      </c>
      <c r="L54" s="31">
        <v>1</v>
      </c>
      <c r="M54" s="31">
        <v>1</v>
      </c>
      <c r="N54" s="31">
        <v>1</v>
      </c>
      <c r="O54" s="31">
        <v>1</v>
      </c>
      <c r="P54" s="31">
        <v>1</v>
      </c>
      <c r="Q54" s="31">
        <v>1</v>
      </c>
      <c r="R54" s="31">
        <v>1</v>
      </c>
      <c r="S54" s="31">
        <v>1</v>
      </c>
      <c r="T54" s="31">
        <v>1</v>
      </c>
      <c r="U54" s="31">
        <v>1</v>
      </c>
      <c r="V54" s="31">
        <v>1</v>
      </c>
      <c r="W54" s="31">
        <v>1</v>
      </c>
      <c r="X54" s="31">
        <v>1</v>
      </c>
      <c r="Y54" s="31">
        <v>1</v>
      </c>
      <c r="Z54" s="31">
        <v>1</v>
      </c>
      <c r="AA54" s="31">
        <v>1</v>
      </c>
      <c r="AB54" s="23">
        <f>B54*(J54+K54+L54+M54+N54+O54+P54+Q54+R54+S54+T54+U54+V54+W54+X54+Y54+Z54+AA54)</f>
        <v>0</v>
      </c>
      <c r="AC54" s="23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3" t="s">
        <v>35</v>
      </c>
      <c r="B55" s="23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1"/>
      <c r="K55" s="31">
        <v>1</v>
      </c>
      <c r="L55" s="31"/>
      <c r="M55" s="31">
        <v>1</v>
      </c>
      <c r="N55" s="31"/>
      <c r="O55" s="31">
        <v>1</v>
      </c>
      <c r="P55" s="31"/>
      <c r="Q55" s="31">
        <v>1</v>
      </c>
      <c r="R55" s="31"/>
      <c r="S55" s="31">
        <v>1</v>
      </c>
      <c r="T55" s="31"/>
      <c r="U55" s="31">
        <v>1</v>
      </c>
      <c r="V55" s="31">
        <v>0</v>
      </c>
      <c r="W55" s="31">
        <v>1</v>
      </c>
      <c r="X55" s="31">
        <v>0</v>
      </c>
      <c r="Y55" s="31">
        <v>1</v>
      </c>
      <c r="Z55" s="31">
        <v>0</v>
      </c>
      <c r="AA55" s="31">
        <v>1</v>
      </c>
      <c r="AB55" s="23">
        <f>B55*(J55+K55+L55+M55+N55+O55+P55+Q55+R55+S55+T55+U55+V55+W55+X55+Y55+Z55+AA55)</f>
        <v>8149.5</v>
      </c>
      <c r="AC55" s="23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3" t="s">
        <v>36</v>
      </c>
      <c r="B56" s="23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1"/>
      <c r="K56" s="31"/>
      <c r="L56" s="31"/>
      <c r="M56" s="31">
        <v>1</v>
      </c>
      <c r="N56" s="31"/>
      <c r="O56" s="31"/>
      <c r="P56" s="31"/>
      <c r="Q56" s="31">
        <v>1</v>
      </c>
      <c r="R56" s="31"/>
      <c r="S56" s="31">
        <v>0</v>
      </c>
      <c r="T56" s="31"/>
      <c r="U56" s="31">
        <v>1</v>
      </c>
      <c r="V56" s="31"/>
      <c r="W56" s="31"/>
      <c r="X56" s="31"/>
      <c r="Y56" s="31">
        <v>1</v>
      </c>
      <c r="Z56" s="31"/>
      <c r="AA56" s="31"/>
      <c r="AB56" s="23">
        <f>B56*(J56+K56+L56+M56+N56+O56+P56+Q56+R56+S56+T56+U56+V56+W56+X56+Y56+Z56+AA56)</f>
        <v>1779.6</v>
      </c>
      <c r="AC56" s="23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3" t="s">
        <v>40</v>
      </c>
      <c r="B57" s="23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1">
        <v>1</v>
      </c>
      <c r="K57" s="31">
        <v>1</v>
      </c>
      <c r="L57" s="32"/>
      <c r="M57" s="31">
        <v>2</v>
      </c>
      <c r="N57" s="31"/>
      <c r="O57" s="31">
        <v>2</v>
      </c>
      <c r="P57" s="31"/>
      <c r="Q57" s="31">
        <v>2</v>
      </c>
      <c r="R57" s="31"/>
      <c r="S57" s="31">
        <v>2</v>
      </c>
      <c r="T57" s="31"/>
      <c r="U57" s="31">
        <v>2</v>
      </c>
      <c r="V57" s="31"/>
      <c r="W57" s="31">
        <v>2</v>
      </c>
      <c r="X57" s="31"/>
      <c r="Y57" s="31">
        <v>2</v>
      </c>
      <c r="Z57" s="31"/>
      <c r="AA57" s="31">
        <v>2</v>
      </c>
      <c r="AB57" s="23">
        <f>B57*(J57+K57+L57+M57+N57+O57+P57+Q57+R57+S57+T57+U57+V57+W57+X57+Y57+Z57+AA57)</f>
        <v>4986</v>
      </c>
      <c r="AC57" s="23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3" t="s">
        <v>12</v>
      </c>
      <c r="B58" s="23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1">
        <v>1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23">
        <f t="shared" ref="AB58:AB75" si="5">B58*(J58+K58+L58+M58+N58+O58+P58+Q58+R58+S58+T58+U58+V58+W58+X58+Y58+Z58+AA58)</f>
        <v>332.5</v>
      </c>
      <c r="AC58" s="23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3" t="s">
        <v>13</v>
      </c>
      <c r="B59" s="23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1"/>
      <c r="K59" s="31">
        <v>1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23">
        <f t="shared" si="5"/>
        <v>379.05</v>
      </c>
      <c r="AC59" s="23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3" t="s">
        <v>14</v>
      </c>
      <c r="B60" s="23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1"/>
      <c r="K60" s="31"/>
      <c r="L60" s="31">
        <v>1</v>
      </c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23">
        <f t="shared" si="5"/>
        <v>332.5</v>
      </c>
      <c r="AC60" s="23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3" t="s">
        <v>15</v>
      </c>
      <c r="B61" s="23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1"/>
      <c r="K61" s="31"/>
      <c r="L61" s="31"/>
      <c r="M61" s="31">
        <v>1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23">
        <f t="shared" si="5"/>
        <v>379.05</v>
      </c>
      <c r="AC61" s="23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3" t="s">
        <v>16</v>
      </c>
      <c r="B62" s="23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1"/>
      <c r="K62" s="31"/>
      <c r="L62" s="31"/>
      <c r="M62" s="31"/>
      <c r="N62" s="31">
        <v>1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23">
        <f t="shared" si="5"/>
        <v>332.5</v>
      </c>
      <c r="AC62" s="23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3" t="s">
        <v>17</v>
      </c>
      <c r="B63" s="23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1"/>
      <c r="K63" s="31"/>
      <c r="L63" s="31"/>
      <c r="M63" s="31"/>
      <c r="N63" s="31"/>
      <c r="O63" s="31">
        <v>1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23">
        <f t="shared" si="5"/>
        <v>379.05</v>
      </c>
      <c r="AC63" s="23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3" t="s">
        <v>73</v>
      </c>
      <c r="B64" s="23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1"/>
      <c r="K64" s="33"/>
      <c r="L64" s="31"/>
      <c r="M64" s="31"/>
      <c r="N64" s="31"/>
      <c r="O64" s="31"/>
      <c r="P64" s="31">
        <v>1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23">
        <f t="shared" si="5"/>
        <v>332.5</v>
      </c>
      <c r="AC64" s="23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3" t="s">
        <v>74</v>
      </c>
      <c r="B65" s="23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1"/>
      <c r="K65" s="31"/>
      <c r="L65" s="31"/>
      <c r="M65" s="31"/>
      <c r="N65" s="31"/>
      <c r="O65" s="31"/>
      <c r="P65" s="31"/>
      <c r="Q65" s="31">
        <v>1</v>
      </c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23">
        <f t="shared" si="5"/>
        <v>379.05</v>
      </c>
      <c r="AC65" s="23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3" t="s">
        <v>75</v>
      </c>
      <c r="B66" s="23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1"/>
      <c r="K66" s="31"/>
      <c r="L66" s="31"/>
      <c r="M66" s="31"/>
      <c r="N66" s="31"/>
      <c r="O66" s="31"/>
      <c r="P66" s="31"/>
      <c r="Q66" s="31"/>
      <c r="R66" s="31">
        <v>1</v>
      </c>
      <c r="S66" s="31"/>
      <c r="T66" s="31"/>
      <c r="U66" s="31"/>
      <c r="V66" s="31"/>
      <c r="W66" s="31"/>
      <c r="X66" s="31"/>
      <c r="Y66" s="31"/>
      <c r="Z66" s="31"/>
      <c r="AA66" s="31"/>
      <c r="AB66" s="23">
        <f t="shared" si="5"/>
        <v>332.5</v>
      </c>
      <c r="AC66" s="23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3" t="s">
        <v>76</v>
      </c>
      <c r="B67" s="23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1"/>
      <c r="K67" s="31"/>
      <c r="L67" s="31"/>
      <c r="M67" s="31"/>
      <c r="N67" s="31"/>
      <c r="O67" s="31"/>
      <c r="P67" s="31"/>
      <c r="Q67" s="31"/>
      <c r="R67" s="31"/>
      <c r="S67" s="31">
        <v>1</v>
      </c>
      <c r="T67" s="31"/>
      <c r="U67" s="31"/>
      <c r="V67" s="31"/>
      <c r="W67" s="31"/>
      <c r="X67" s="31"/>
      <c r="Y67" s="31"/>
      <c r="Z67" s="31"/>
      <c r="AA67" s="31"/>
      <c r="AB67" s="23">
        <f t="shared" si="5"/>
        <v>379.05</v>
      </c>
      <c r="AC67" s="23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3" t="s">
        <v>77</v>
      </c>
      <c r="B68" s="23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>
        <v>1</v>
      </c>
      <c r="U68" s="31"/>
      <c r="V68" s="31"/>
      <c r="W68" s="31"/>
      <c r="X68" s="31"/>
      <c r="Y68" s="31"/>
      <c r="Z68" s="31"/>
      <c r="AA68" s="31"/>
      <c r="AB68" s="23">
        <f t="shared" si="5"/>
        <v>332.5</v>
      </c>
      <c r="AC68" s="23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3" t="s">
        <v>78</v>
      </c>
      <c r="B69" s="23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>
        <v>1</v>
      </c>
      <c r="V69" s="31"/>
      <c r="W69" s="31"/>
      <c r="X69" s="31"/>
      <c r="Y69" s="31"/>
      <c r="Z69" s="31"/>
      <c r="AA69" s="31"/>
      <c r="AB69" s="23">
        <f t="shared" si="5"/>
        <v>379.05</v>
      </c>
      <c r="AC69" s="23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3" t="s">
        <v>118</v>
      </c>
      <c r="B70" s="23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>
        <v>1</v>
      </c>
      <c r="W70" s="31"/>
      <c r="X70" s="31"/>
      <c r="Y70" s="31"/>
      <c r="Z70" s="31"/>
      <c r="AA70" s="31"/>
      <c r="AB70" s="23">
        <f t="shared" si="5"/>
        <v>332.5</v>
      </c>
      <c r="AC70" s="23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3" t="s">
        <v>119</v>
      </c>
      <c r="B71" s="23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>
        <v>1</v>
      </c>
      <c r="X71" s="31"/>
      <c r="Y71" s="31"/>
      <c r="Z71" s="31"/>
      <c r="AA71" s="31"/>
      <c r="AB71" s="23">
        <f t="shared" si="5"/>
        <v>379.05</v>
      </c>
      <c r="AC71" s="23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3" t="s">
        <v>120</v>
      </c>
      <c r="B72" s="23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>
        <v>1</v>
      </c>
      <c r="Y72" s="31"/>
      <c r="Z72" s="31"/>
      <c r="AA72" s="31"/>
      <c r="AB72" s="23">
        <f t="shared" si="5"/>
        <v>332.5</v>
      </c>
      <c r="AC72" s="23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3" t="s">
        <v>121</v>
      </c>
      <c r="B73" s="23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>
        <v>1</v>
      </c>
      <c r="Z73" s="31"/>
      <c r="AA73" s="31"/>
      <c r="AB73" s="23">
        <f t="shared" si="5"/>
        <v>379.05</v>
      </c>
      <c r="AC73" s="23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3" t="s">
        <v>122</v>
      </c>
      <c r="B74" s="23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>
        <v>1</v>
      </c>
      <c r="AA74" s="31"/>
      <c r="AB74" s="23">
        <f t="shared" si="5"/>
        <v>332.5</v>
      </c>
      <c r="AC74" s="23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3" t="s">
        <v>123</v>
      </c>
      <c r="B75" s="23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>
        <v>1</v>
      </c>
      <c r="AB75" s="23">
        <f t="shared" si="5"/>
        <v>379.05</v>
      </c>
      <c r="AC75" s="23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3"/>
      <c r="B76" s="23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23"/>
      <c r="AC76" s="23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3" t="s">
        <v>19</v>
      </c>
      <c r="B77" s="23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1">
        <v>1</v>
      </c>
      <c r="K77" s="31">
        <v>1</v>
      </c>
      <c r="L77" s="31">
        <v>1</v>
      </c>
      <c r="M77" s="31">
        <v>1</v>
      </c>
      <c r="N77" s="31">
        <v>1</v>
      </c>
      <c r="O77" s="31">
        <v>1</v>
      </c>
      <c r="P77" s="31">
        <v>1</v>
      </c>
      <c r="Q77" s="31">
        <v>1</v>
      </c>
      <c r="R77" s="31">
        <v>1</v>
      </c>
      <c r="S77" s="31">
        <v>1</v>
      </c>
      <c r="T77" s="31">
        <v>1</v>
      </c>
      <c r="U77" s="31">
        <v>1</v>
      </c>
      <c r="V77" s="31">
        <v>1</v>
      </c>
      <c r="W77" s="31">
        <v>1</v>
      </c>
      <c r="X77" s="31">
        <v>1</v>
      </c>
      <c r="Y77" s="31">
        <v>1</v>
      </c>
      <c r="Z77" s="31">
        <v>1</v>
      </c>
      <c r="AA77" s="31">
        <v>1</v>
      </c>
      <c r="AB77" s="23">
        <f>B77*(J77+K77+L77+M77+N77+O77+P77+Q77+R77+S77+T77+U77+V77+W77+X77+Y77+Z77+AA77)</f>
        <v>81</v>
      </c>
      <c r="AC77" s="23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1">
        <f>SUM(AB54:AB77)</f>
        <v>21400.049999999992</v>
      </c>
      <c r="V78" s="23"/>
      <c r="W78" s="23">
        <f>U78/6</f>
        <v>3566.6749999999988</v>
      </c>
      <c r="X78" s="23"/>
      <c r="Y78" s="23"/>
      <c r="Z78" s="23"/>
      <c r="AA78" s="23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3"/>
      <c r="AP78" s="23"/>
      <c r="AQ78" s="23"/>
      <c r="AR78" s="23"/>
      <c r="AS78" s="23"/>
      <c r="AT78" s="23"/>
      <c r="AU78" s="23"/>
      <c r="AV78" s="8">
        <f>SUM(AV54:AV77)</f>
        <v>19217.153330187557</v>
      </c>
    </row>
    <row r="79" spans="1:4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47">
        <f>AV78/9</f>
        <v>2135.2392589097285</v>
      </c>
    </row>
    <row r="80" spans="1:4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78"/>
  <sheetViews>
    <sheetView zoomScale="75" zoomScaleNormal="75" workbookViewId="0">
      <selection activeCell="S84" sqref="S84"/>
    </sheetView>
  </sheetViews>
  <sheetFormatPr baseColWidth="10" defaultRowHeight="15"/>
  <cols>
    <col min="1" max="1" width="17" bestFit="1" customWidth="1"/>
    <col min="2" max="2" width="6" bestFit="1" customWidth="1"/>
    <col min="3" max="4" width="8" bestFit="1" customWidth="1"/>
    <col min="5" max="8" width="10" bestFit="1" customWidth="1"/>
    <col min="9" max="9" width="4.28515625" customWidth="1"/>
    <col min="10" max="10" width="9.7109375" bestFit="1" customWidth="1"/>
    <col min="11" max="11" width="4.140625" customWidth="1"/>
    <col min="12" max="12" width="12" bestFit="1" customWidth="1"/>
  </cols>
  <sheetData>
    <row r="1" spans="1:20">
      <c r="A1" s="2" t="s">
        <v>41</v>
      </c>
    </row>
    <row r="2" spans="1:20">
      <c r="A2" s="22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8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3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3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3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8" t="s">
        <v>173</v>
      </c>
    </row>
    <row r="12" spans="1:20">
      <c r="A12" t="s">
        <v>14</v>
      </c>
      <c r="B12" s="23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3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>
      <c r="A24" s="22" t="s">
        <v>60</v>
      </c>
      <c r="B24" s="23" t="s">
        <v>9</v>
      </c>
      <c r="C24" s="25" t="s">
        <v>98</v>
      </c>
      <c r="D24" s="25"/>
      <c r="E24" s="27" t="s">
        <v>99</v>
      </c>
      <c r="F24" s="27"/>
      <c r="G24" s="25" t="s">
        <v>100</v>
      </c>
      <c r="H24" s="25"/>
      <c r="I24" s="27" t="s">
        <v>101</v>
      </c>
      <c r="J24" s="27"/>
      <c r="K24" s="25" t="s">
        <v>102</v>
      </c>
      <c r="L24" s="25"/>
      <c r="M24" s="27" t="s">
        <v>103</v>
      </c>
      <c r="N24" s="27"/>
      <c r="O24" s="23"/>
      <c r="P24" s="23"/>
      <c r="Q24" s="23"/>
      <c r="R24" s="23"/>
      <c r="S24" s="23" t="s">
        <v>20</v>
      </c>
      <c r="T24" s="23"/>
      <c r="U24" s="11">
        <v>0.02</v>
      </c>
      <c r="V24" s="23"/>
      <c r="W24" s="23"/>
      <c r="X24" s="23"/>
      <c r="Y24" s="23"/>
      <c r="Z24" s="23"/>
      <c r="AA24" s="23"/>
      <c r="AB24" s="23"/>
      <c r="AC24" s="23"/>
    </row>
    <row r="25" spans="1:29">
      <c r="A25" s="4"/>
      <c r="B25" s="4" t="s">
        <v>8</v>
      </c>
      <c r="C25" s="26" t="s">
        <v>62</v>
      </c>
      <c r="D25" s="26" t="s">
        <v>61</v>
      </c>
      <c r="E25" s="28" t="s">
        <v>63</v>
      </c>
      <c r="F25" s="28" t="s">
        <v>64</v>
      </c>
      <c r="G25" s="26" t="s">
        <v>65</v>
      </c>
      <c r="H25" s="26" t="s">
        <v>66</v>
      </c>
      <c r="I25" s="28" t="s">
        <v>67</v>
      </c>
      <c r="J25" s="28" t="s">
        <v>68</v>
      </c>
      <c r="K25" s="26" t="s">
        <v>69</v>
      </c>
      <c r="L25" s="26" t="s">
        <v>70</v>
      </c>
      <c r="M25" s="28" t="s">
        <v>71</v>
      </c>
      <c r="N25" s="28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3" t="s">
        <v>42</v>
      </c>
      <c r="B26" s="23">
        <v>943.5</v>
      </c>
      <c r="C26" s="24">
        <v>0</v>
      </c>
      <c r="D26" s="24">
        <v>1</v>
      </c>
      <c r="E26" s="24">
        <v>0</v>
      </c>
      <c r="F26" s="24">
        <v>1</v>
      </c>
      <c r="G26" s="24">
        <v>0</v>
      </c>
      <c r="H26" s="24">
        <v>1</v>
      </c>
      <c r="I26" s="24">
        <v>0</v>
      </c>
      <c r="J26" s="24">
        <v>1</v>
      </c>
      <c r="K26" s="24">
        <v>0</v>
      </c>
      <c r="L26" s="24">
        <v>1</v>
      </c>
      <c r="M26" s="24">
        <v>0</v>
      </c>
      <c r="N26" s="24">
        <v>1</v>
      </c>
      <c r="O26" s="23">
        <f>B26*(C26+D26+E26+F26+G26+H26+I26+J26+K26+L26+M26+N26)</f>
        <v>5661</v>
      </c>
      <c r="P26" s="23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3" t="s">
        <v>36</v>
      </c>
      <c r="B27" s="23">
        <v>444.9</v>
      </c>
      <c r="C27" s="24"/>
      <c r="D27" s="24">
        <v>0</v>
      </c>
      <c r="E27" s="24"/>
      <c r="F27" s="24">
        <v>1</v>
      </c>
      <c r="G27" s="24"/>
      <c r="H27" s="24">
        <v>0</v>
      </c>
      <c r="I27" s="24"/>
      <c r="J27" s="24">
        <v>1</v>
      </c>
      <c r="K27" s="24"/>
      <c r="L27" s="24">
        <v>0</v>
      </c>
      <c r="M27" s="24"/>
      <c r="N27" s="24">
        <v>1</v>
      </c>
      <c r="O27" s="23">
        <f>B27*(C27+D27+E27+F27+G27+H27+I27+J27+K27+L27+M27+N27)</f>
        <v>1334.6999999999998</v>
      </c>
      <c r="P27" s="23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3" t="s">
        <v>40</v>
      </c>
      <c r="B28" s="23">
        <v>277</v>
      </c>
      <c r="C28" s="24"/>
      <c r="D28" s="24">
        <v>1</v>
      </c>
      <c r="E28" s="24"/>
      <c r="F28" s="24">
        <v>1</v>
      </c>
      <c r="G28" s="24"/>
      <c r="H28" s="24">
        <v>1</v>
      </c>
      <c r="I28" s="24"/>
      <c r="J28" s="24">
        <v>1</v>
      </c>
      <c r="K28" s="24"/>
      <c r="L28" s="24">
        <v>1</v>
      </c>
      <c r="M28" s="24"/>
      <c r="N28" s="24">
        <v>1</v>
      </c>
      <c r="O28" s="23">
        <f>B28*(C28+D28+E28+F28+G28+H28+I28+J28+K28+L28+M28+N28)</f>
        <v>1662</v>
      </c>
      <c r="P28" s="23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3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/>
      <c r="P29" s="23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3" t="s">
        <v>12</v>
      </c>
      <c r="B30" s="23">
        <v>332.5</v>
      </c>
      <c r="C30" s="24">
        <v>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35" si="1">B30*(C30+D30+E30+F30+G30+H30)</f>
        <v>332.5</v>
      </c>
      <c r="P30" s="23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3" t="s">
        <v>13</v>
      </c>
      <c r="B31" s="23">
        <v>379.05</v>
      </c>
      <c r="C31" s="24"/>
      <c r="D31" s="24">
        <v>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1"/>
        <v>379.05</v>
      </c>
      <c r="P31" s="23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3" t="s">
        <v>14</v>
      </c>
      <c r="B32" s="23">
        <v>332.5</v>
      </c>
      <c r="C32" s="24"/>
      <c r="D32" s="24"/>
      <c r="E32" s="24">
        <v>1</v>
      </c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1"/>
        <v>332.5</v>
      </c>
      <c r="P32" s="23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3" t="s">
        <v>15</v>
      </c>
      <c r="B33" s="23">
        <v>379.05</v>
      </c>
      <c r="C33" s="24"/>
      <c r="D33" s="24"/>
      <c r="E33" s="24"/>
      <c r="F33" s="24">
        <v>1</v>
      </c>
      <c r="G33" s="24"/>
      <c r="H33" s="24"/>
      <c r="I33" s="24"/>
      <c r="J33" s="24"/>
      <c r="K33" s="24"/>
      <c r="L33" s="24"/>
      <c r="M33" s="24"/>
      <c r="N33" s="24"/>
      <c r="O33" s="23">
        <f t="shared" si="1"/>
        <v>379.05</v>
      </c>
      <c r="P33" s="23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3" t="s">
        <v>16</v>
      </c>
      <c r="B34" s="23">
        <v>332.5</v>
      </c>
      <c r="C34" s="24"/>
      <c r="D34" s="24"/>
      <c r="E34" s="24"/>
      <c r="F34" s="24"/>
      <c r="G34" s="24">
        <v>1</v>
      </c>
      <c r="H34" s="24"/>
      <c r="I34" s="24"/>
      <c r="J34" s="24"/>
      <c r="K34" s="24"/>
      <c r="L34" s="24"/>
      <c r="M34" s="24"/>
      <c r="N34" s="24"/>
      <c r="O34" s="23">
        <f t="shared" si="1"/>
        <v>332.5</v>
      </c>
      <c r="P34" s="23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3" t="s">
        <v>17</v>
      </c>
      <c r="B35" s="23">
        <v>379.05</v>
      </c>
      <c r="C35" s="24"/>
      <c r="D35" s="24"/>
      <c r="E35" s="24"/>
      <c r="F35" s="24"/>
      <c r="G35" s="24"/>
      <c r="H35" s="24">
        <v>1</v>
      </c>
      <c r="I35" s="24"/>
      <c r="J35" s="24"/>
      <c r="K35" s="24"/>
      <c r="L35" s="24"/>
      <c r="M35" s="24"/>
      <c r="N35" s="24"/>
      <c r="O35" s="23">
        <f t="shared" si="1"/>
        <v>379.05</v>
      </c>
      <c r="P35" s="23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3" t="s">
        <v>73</v>
      </c>
      <c r="B36" s="23">
        <v>332.5</v>
      </c>
      <c r="C36" s="24"/>
      <c r="D36" s="24"/>
      <c r="E36" s="24"/>
      <c r="F36" s="24"/>
      <c r="G36" s="24"/>
      <c r="H36" s="24"/>
      <c r="I36" s="24">
        <v>1</v>
      </c>
      <c r="J36" s="24"/>
      <c r="K36" s="24"/>
      <c r="L36" s="24"/>
      <c r="M36" s="24"/>
      <c r="N36" s="24"/>
      <c r="O36" s="23">
        <f>B36*(C36+D36+E36+F36+G36+H36+I36)</f>
        <v>332.5</v>
      </c>
      <c r="P36" s="23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3" t="s">
        <v>74</v>
      </c>
      <c r="B37" s="23">
        <v>379.05</v>
      </c>
      <c r="C37" s="24"/>
      <c r="D37" s="24"/>
      <c r="E37" s="24"/>
      <c r="F37" s="24"/>
      <c r="G37" s="24"/>
      <c r="H37" s="24"/>
      <c r="I37" s="24"/>
      <c r="J37" s="24">
        <v>1</v>
      </c>
      <c r="K37" s="24"/>
      <c r="L37" s="24"/>
      <c r="M37" s="24"/>
      <c r="N37" s="24"/>
      <c r="O37" s="23">
        <f t="shared" ref="O37:O42" si="2">B37*(C37+D37+E37+F37+G37+H37+I37+J37+K37+L37+M37+N37)</f>
        <v>379.05</v>
      </c>
      <c r="P37" s="23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3" t="s">
        <v>75</v>
      </c>
      <c r="B38" s="23">
        <v>332.5</v>
      </c>
      <c r="C38" s="24"/>
      <c r="D38" s="24"/>
      <c r="E38" s="24"/>
      <c r="F38" s="24"/>
      <c r="G38" s="24"/>
      <c r="H38" s="24"/>
      <c r="I38" s="24"/>
      <c r="J38" s="24"/>
      <c r="K38" s="24">
        <v>1</v>
      </c>
      <c r="L38" s="24"/>
      <c r="M38" s="24"/>
      <c r="N38" s="24"/>
      <c r="O38" s="23">
        <f t="shared" si="2"/>
        <v>332.5</v>
      </c>
      <c r="P38" s="23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3" t="s">
        <v>76</v>
      </c>
      <c r="B39" s="23">
        <v>379.05</v>
      </c>
      <c r="C39" s="24"/>
      <c r="D39" s="24"/>
      <c r="E39" s="24"/>
      <c r="F39" s="24"/>
      <c r="G39" s="24"/>
      <c r="H39" s="24"/>
      <c r="I39" s="24"/>
      <c r="J39" s="24"/>
      <c r="K39" s="24"/>
      <c r="L39" s="24">
        <v>1</v>
      </c>
      <c r="M39" s="24"/>
      <c r="N39" s="24"/>
      <c r="O39" s="23">
        <f t="shared" si="2"/>
        <v>379.05</v>
      </c>
      <c r="P39" s="23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3" t="s">
        <v>77</v>
      </c>
      <c r="B40" s="23">
        <v>333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>
        <v>1</v>
      </c>
      <c r="N40" s="24"/>
      <c r="O40" s="23">
        <f t="shared" si="2"/>
        <v>333</v>
      </c>
      <c r="P40" s="23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3" t="s">
        <v>78</v>
      </c>
      <c r="B41" s="23">
        <v>379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v>1</v>
      </c>
      <c r="O41" s="23">
        <f t="shared" si="2"/>
        <v>379</v>
      </c>
      <c r="P41" s="23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3" t="s">
        <v>18</v>
      </c>
      <c r="B42" s="23">
        <v>50</v>
      </c>
      <c r="C42" s="24"/>
      <c r="D42" s="24">
        <v>1</v>
      </c>
      <c r="E42" s="24"/>
      <c r="F42" s="24">
        <v>1</v>
      </c>
      <c r="G42" s="24"/>
      <c r="H42" s="24">
        <v>1</v>
      </c>
      <c r="I42" s="24">
        <v>0</v>
      </c>
      <c r="J42" s="24">
        <v>1</v>
      </c>
      <c r="K42" s="24">
        <v>0</v>
      </c>
      <c r="L42" s="24">
        <v>1</v>
      </c>
      <c r="M42" s="24">
        <v>0</v>
      </c>
      <c r="N42" s="24">
        <v>1</v>
      </c>
      <c r="O42" s="23">
        <f t="shared" si="2"/>
        <v>300</v>
      </c>
      <c r="P42" s="23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3" t="s">
        <v>19</v>
      </c>
      <c r="B43" s="23">
        <v>4.5</v>
      </c>
      <c r="C43" s="24">
        <v>1</v>
      </c>
      <c r="D43" s="24">
        <v>1</v>
      </c>
      <c r="E43" s="24">
        <v>1</v>
      </c>
      <c r="F43" s="24">
        <v>1</v>
      </c>
      <c r="G43" s="24">
        <v>1</v>
      </c>
      <c r="H43" s="24">
        <v>1</v>
      </c>
      <c r="I43" s="24">
        <v>1</v>
      </c>
      <c r="J43" s="24">
        <v>1</v>
      </c>
      <c r="K43" s="24">
        <v>1</v>
      </c>
      <c r="L43" s="24">
        <v>1</v>
      </c>
      <c r="M43" s="24">
        <v>1</v>
      </c>
      <c r="N43" s="24">
        <v>1</v>
      </c>
      <c r="O43" s="23">
        <f>SUM(B43)*(C43+D43+E43+F43+G43+H43+I43+J43+K43+L43+M43+N43)</f>
        <v>54</v>
      </c>
      <c r="P43" s="23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">
        <f>SUM(O26:O43)</f>
        <v>13281.449999999997</v>
      </c>
      <c r="P44" s="23"/>
      <c r="Q44" s="18"/>
      <c r="R44" s="23"/>
      <c r="S44" s="23"/>
      <c r="T44" s="23"/>
      <c r="U44" s="23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8">
        <f t="shared" ref="Q45" si="3">(B45*U26)+B45</f>
        <v>0</v>
      </c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15">
        <f>AC44/6</f>
        <v>2014.6746348263612</v>
      </c>
    </row>
    <row r="46" spans="1:29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5">
        <f>O44/12</f>
        <v>1106.7874999999997</v>
      </c>
      <c r="P46" s="23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48">
      <c r="A49" s="2" t="s">
        <v>152</v>
      </c>
      <c r="B49" s="23" t="s">
        <v>9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 t="s">
        <v>20</v>
      </c>
      <c r="U49" s="23"/>
      <c r="V49" s="29">
        <v>1.02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>
      <c r="A50" s="22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30" t="s">
        <v>106</v>
      </c>
      <c r="K50" s="30" t="s">
        <v>107</v>
      </c>
      <c r="L50" s="30" t="s">
        <v>61</v>
      </c>
      <c r="M50" s="30" t="s">
        <v>108</v>
      </c>
      <c r="N50" s="30" t="s">
        <v>109</v>
      </c>
      <c r="O50" s="30" t="s">
        <v>64</v>
      </c>
      <c r="P50" s="30" t="s">
        <v>110</v>
      </c>
      <c r="Q50" s="30" t="s">
        <v>111</v>
      </c>
      <c r="R50" s="30" t="s">
        <v>66</v>
      </c>
      <c r="S50" s="30" t="s">
        <v>112</v>
      </c>
      <c r="T50" s="30" t="s">
        <v>113</v>
      </c>
      <c r="U50" s="30" t="s">
        <v>68</v>
      </c>
      <c r="V50" s="30" t="s">
        <v>114</v>
      </c>
      <c r="W50" s="30" t="s">
        <v>115</v>
      </c>
      <c r="X50" s="30" t="s">
        <v>70</v>
      </c>
      <c r="Y50" s="30" t="s">
        <v>116</v>
      </c>
      <c r="Z50" s="30" t="s">
        <v>117</v>
      </c>
      <c r="AA50" s="30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3"/>
      <c r="B51" s="23"/>
      <c r="C51" s="5"/>
      <c r="D51" s="5"/>
      <c r="E51" s="5"/>
      <c r="F51" s="5"/>
      <c r="G51" s="5"/>
      <c r="H51" s="5"/>
      <c r="I51" s="5"/>
      <c r="J51" s="31">
        <v>1</v>
      </c>
      <c r="K51" s="31">
        <v>1</v>
      </c>
      <c r="L51" s="31">
        <v>1</v>
      </c>
      <c r="M51" s="31">
        <v>1</v>
      </c>
      <c r="N51" s="31">
        <v>1</v>
      </c>
      <c r="O51" s="31">
        <v>1</v>
      </c>
      <c r="P51" s="31">
        <v>1</v>
      </c>
      <c r="Q51" s="31">
        <v>1</v>
      </c>
      <c r="R51" s="31">
        <v>1</v>
      </c>
      <c r="S51" s="31">
        <v>1</v>
      </c>
      <c r="T51" s="31">
        <v>1</v>
      </c>
      <c r="U51" s="31">
        <v>1</v>
      </c>
      <c r="V51" s="31">
        <v>1</v>
      </c>
      <c r="W51" s="31">
        <v>1</v>
      </c>
      <c r="X51" s="31">
        <v>1</v>
      </c>
      <c r="Y51" s="31">
        <v>1</v>
      </c>
      <c r="Z51" s="31">
        <v>1</v>
      </c>
      <c r="AA51" s="31">
        <v>1</v>
      </c>
      <c r="AB51" s="23">
        <f>B51*(J51+K51+L51+M51+N51+O51+P51+Q51+R51+S51+T51+U51+V51+W51+X51+Y51+Z51+AA51)</f>
        <v>0</v>
      </c>
      <c r="AC51" s="23">
        <v>114.4</v>
      </c>
      <c r="AD51" s="6">
        <f>B51</f>
        <v>0</v>
      </c>
      <c r="AE51" s="6">
        <f>AD51</f>
        <v>0</v>
      </c>
      <c r="AF51" s="6">
        <f>C51</f>
        <v>0</v>
      </c>
      <c r="AG51" s="6">
        <f>C51</f>
        <v>0</v>
      </c>
      <c r="AH51" s="6">
        <f>C51</f>
        <v>0</v>
      </c>
      <c r="AI51" s="6">
        <f>D51</f>
        <v>0</v>
      </c>
      <c r="AJ51" s="6">
        <f>D51</f>
        <v>0</v>
      </c>
      <c r="AK51" s="6">
        <f>D51</f>
        <v>0</v>
      </c>
      <c r="AL51" s="6">
        <f>E51</f>
        <v>0</v>
      </c>
      <c r="AM51" s="6">
        <f>E51</f>
        <v>0</v>
      </c>
      <c r="AN51" s="6">
        <f>E51</f>
        <v>0</v>
      </c>
      <c r="AO51" s="6">
        <f>F51</f>
        <v>0</v>
      </c>
      <c r="AP51" s="6">
        <f>F51</f>
        <v>0</v>
      </c>
      <c r="AQ51" s="6">
        <f>F51</f>
        <v>0</v>
      </c>
      <c r="AR51" s="6">
        <f>G51</f>
        <v>0</v>
      </c>
      <c r="AS51" s="6">
        <f>G51</f>
        <v>0</v>
      </c>
      <c r="AT51" s="6">
        <f>G51</f>
        <v>0</v>
      </c>
      <c r="AU51" s="6">
        <f>H51</f>
        <v>0</v>
      </c>
      <c r="AV51" s="8">
        <f>SUM(AD51:AU51)</f>
        <v>0</v>
      </c>
    </row>
    <row r="52" spans="1:48">
      <c r="A52" s="23" t="s">
        <v>42</v>
      </c>
      <c r="B52" s="23">
        <v>943.5</v>
      </c>
      <c r="C52" s="5">
        <f>B52*$V$49</f>
        <v>962.37</v>
      </c>
      <c r="D52" s="5">
        <f t="shared" ref="C52:H67" si="4">C52*$V$49</f>
        <v>981.61739999999998</v>
      </c>
      <c r="E52" s="5">
        <f t="shared" si="4"/>
        <v>1001.249748</v>
      </c>
      <c r="F52" s="5">
        <f t="shared" si="4"/>
        <v>1021.27474296</v>
      </c>
      <c r="G52" s="5">
        <f t="shared" si="4"/>
        <v>1041.7002378192001</v>
      </c>
      <c r="H52" s="5">
        <f t="shared" si="4"/>
        <v>1062.5342425755841</v>
      </c>
      <c r="I52" s="5"/>
      <c r="J52" s="31"/>
      <c r="K52" s="31">
        <v>1</v>
      </c>
      <c r="L52" s="31"/>
      <c r="M52" s="31">
        <v>1</v>
      </c>
      <c r="N52" s="31"/>
      <c r="O52" s="31">
        <v>1</v>
      </c>
      <c r="P52" s="31"/>
      <c r="Q52" s="31">
        <v>1</v>
      </c>
      <c r="R52" s="31"/>
      <c r="S52" s="31">
        <v>1</v>
      </c>
      <c r="T52" s="31"/>
      <c r="U52" s="31">
        <v>1</v>
      </c>
      <c r="V52" s="31">
        <v>0</v>
      </c>
      <c r="W52" s="31">
        <v>1</v>
      </c>
      <c r="X52" s="31">
        <v>0</v>
      </c>
      <c r="Y52" s="31">
        <v>1</v>
      </c>
      <c r="Z52" s="31">
        <v>0</v>
      </c>
      <c r="AA52" s="31">
        <v>1</v>
      </c>
      <c r="AB52" s="23">
        <f>B52*(J52+K52+L52+M52+N52+O52+P52+Q52+R52+S52+T52+U52+V52+W52+X52+Y52+Z52+AA52)</f>
        <v>8491.5</v>
      </c>
      <c r="AC52" s="23">
        <v>270</v>
      </c>
      <c r="AD52" s="5"/>
      <c r="AE52" s="6">
        <f>B52</f>
        <v>943.5</v>
      </c>
      <c r="AF52" s="5"/>
      <c r="AG52" s="6">
        <f>C52</f>
        <v>962.37</v>
      </c>
      <c r="AH52" s="5"/>
      <c r="AI52" s="6">
        <f>D52</f>
        <v>981.61739999999998</v>
      </c>
      <c r="AJ52" s="5"/>
      <c r="AK52" s="6">
        <f>D52</f>
        <v>981.61739999999998</v>
      </c>
      <c r="AL52" s="5"/>
      <c r="AM52" s="6">
        <f>E52</f>
        <v>1001.249748</v>
      </c>
      <c r="AN52" s="5"/>
      <c r="AO52" s="6">
        <f>F52</f>
        <v>1021.27474296</v>
      </c>
      <c r="AP52" s="18"/>
      <c r="AQ52" s="6">
        <f>F52</f>
        <v>1021.27474296</v>
      </c>
      <c r="AR52" s="18"/>
      <c r="AS52" s="6">
        <f>G52</f>
        <v>1041.7002378192001</v>
      </c>
      <c r="AT52" s="18"/>
      <c r="AU52" s="6">
        <f>H52</f>
        <v>1062.5342425755841</v>
      </c>
      <c r="AV52" s="8">
        <f t="shared" ref="AV52:AV72" si="5">SUM(AD52:AU52)</f>
        <v>9017.1385143147854</v>
      </c>
    </row>
    <row r="53" spans="1:48">
      <c r="A53" s="23" t="s">
        <v>36</v>
      </c>
      <c r="B53" s="23">
        <v>444.9</v>
      </c>
      <c r="C53" s="5">
        <f>B53*$V$49</f>
        <v>453.798</v>
      </c>
      <c r="D53" s="5">
        <f t="shared" si="4"/>
        <v>462.87396000000001</v>
      </c>
      <c r="E53" s="5">
        <f t="shared" si="4"/>
        <v>472.13143920000005</v>
      </c>
      <c r="F53" s="5">
        <f t="shared" si="4"/>
        <v>481.57406798400007</v>
      </c>
      <c r="G53" s="5">
        <f t="shared" si="4"/>
        <v>491.2055493436801</v>
      </c>
      <c r="H53" s="5">
        <f t="shared" si="4"/>
        <v>501.02966033055372</v>
      </c>
      <c r="I53" s="5"/>
      <c r="J53" s="31"/>
      <c r="K53" s="31"/>
      <c r="L53" s="31"/>
      <c r="M53" s="31">
        <v>1</v>
      </c>
      <c r="N53" s="31"/>
      <c r="O53" s="31"/>
      <c r="P53" s="31"/>
      <c r="Q53" s="31">
        <v>1</v>
      </c>
      <c r="R53" s="31"/>
      <c r="S53" s="31">
        <v>0</v>
      </c>
      <c r="T53" s="31"/>
      <c r="U53" s="31">
        <v>1</v>
      </c>
      <c r="V53" s="31"/>
      <c r="W53" s="31"/>
      <c r="X53" s="31"/>
      <c r="Y53" s="31">
        <v>1</v>
      </c>
      <c r="Z53" s="31"/>
      <c r="AA53" s="31"/>
      <c r="AB53" s="23">
        <f>B53*(J53+K53+L53+M53+N53+O53+P53+Q53+R53+S53+T53+U53+V53+W53+X53+Y53+Z53+AA53)</f>
        <v>1779.6</v>
      </c>
      <c r="AC53" s="23">
        <v>239.1</v>
      </c>
      <c r="AD53" s="5"/>
      <c r="AE53" s="5"/>
      <c r="AF53" s="5"/>
      <c r="AG53" s="6">
        <f>C53</f>
        <v>453.798</v>
      </c>
      <c r="AH53" s="5"/>
      <c r="AI53" s="5"/>
      <c r="AJ53" s="5"/>
      <c r="AK53" s="6">
        <f>D53</f>
        <v>462.87396000000001</v>
      </c>
      <c r="AL53" s="5"/>
      <c r="AM53" s="5"/>
      <c r="AN53" s="5"/>
      <c r="AO53" s="6">
        <f>E53</f>
        <v>472.13143920000005</v>
      </c>
      <c r="AP53" s="18"/>
      <c r="AQ53" s="18"/>
      <c r="AR53" s="18"/>
      <c r="AS53" s="6">
        <f>G53</f>
        <v>491.2055493436801</v>
      </c>
      <c r="AT53" s="18"/>
      <c r="AU53" s="18"/>
      <c r="AV53" s="8">
        <f t="shared" si="5"/>
        <v>1880.0089485436802</v>
      </c>
    </row>
    <row r="54" spans="1:48">
      <c r="A54" s="23" t="s">
        <v>40</v>
      </c>
      <c r="B54" s="23">
        <v>277</v>
      </c>
      <c r="C54" s="5">
        <f>B54*$V$49</f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1">
        <v>1</v>
      </c>
      <c r="K54" s="31">
        <v>1</v>
      </c>
      <c r="L54" s="32"/>
      <c r="M54" s="31">
        <v>2</v>
      </c>
      <c r="N54" s="31"/>
      <c r="O54" s="31">
        <v>2</v>
      </c>
      <c r="P54" s="31"/>
      <c r="Q54" s="31">
        <v>2</v>
      </c>
      <c r="R54" s="31"/>
      <c r="S54" s="31">
        <v>2</v>
      </c>
      <c r="T54" s="31"/>
      <c r="U54" s="31">
        <v>2</v>
      </c>
      <c r="V54" s="31"/>
      <c r="W54" s="31">
        <v>2</v>
      </c>
      <c r="X54" s="31"/>
      <c r="Y54" s="31">
        <v>2</v>
      </c>
      <c r="Z54" s="31"/>
      <c r="AA54" s="31">
        <v>2</v>
      </c>
      <c r="AB54" s="23">
        <f>B54*(J54+K54+L54+M54+N54+O54+P54+Q54+R54+S54+T54+U54+V54+W54+X54+Y54+Z54+AA54)</f>
        <v>4986</v>
      </c>
      <c r="AC54" s="23">
        <v>73.099999999999994</v>
      </c>
      <c r="AD54" s="6">
        <v>0</v>
      </c>
      <c r="AE54" s="6">
        <f>B54*K54</f>
        <v>277</v>
      </c>
      <c r="AF54" s="5"/>
      <c r="AG54" s="6">
        <f>C54*M54</f>
        <v>565.08000000000004</v>
      </c>
      <c r="AH54" s="18"/>
      <c r="AI54" s="6">
        <f>D54*O54</f>
        <v>576.38160000000005</v>
      </c>
      <c r="AJ54" s="18"/>
      <c r="AK54" s="6">
        <f>D54*Q54</f>
        <v>576.38160000000005</v>
      </c>
      <c r="AL54" s="18"/>
      <c r="AM54" s="6">
        <f>E54*S54</f>
        <v>587.90923200000009</v>
      </c>
      <c r="AN54" s="18"/>
      <c r="AO54" s="6">
        <f>F54*U54</f>
        <v>599.66741664000006</v>
      </c>
      <c r="AP54" s="18"/>
      <c r="AQ54" s="6">
        <f>F54*W54</f>
        <v>599.66741664000006</v>
      </c>
      <c r="AR54" s="18"/>
      <c r="AS54" s="6">
        <f>G54*Y54</f>
        <v>611.66076497280005</v>
      </c>
      <c r="AT54" s="18"/>
      <c r="AU54" s="6">
        <f>H54*AA54</f>
        <v>623.89398027225604</v>
      </c>
      <c r="AV54" s="8">
        <f t="shared" si="5"/>
        <v>5017.6420105250563</v>
      </c>
    </row>
    <row r="55" spans="1:48">
      <c r="A55" s="23" t="s">
        <v>12</v>
      </c>
      <c r="B55" s="23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1">
        <v>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23">
        <f t="shared" ref="AB55:AB72" si="6">B55*(J55+K55+L55+M55+N55+O55+P55+Q55+R55+S55+T55+U55+V55+W55+X55+Y55+Z55+AA55)</f>
        <v>332.5</v>
      </c>
      <c r="AC55" s="23">
        <v>250</v>
      </c>
      <c r="AD55" s="6">
        <v>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0</v>
      </c>
    </row>
    <row r="56" spans="1:48">
      <c r="A56" s="23" t="s">
        <v>13</v>
      </c>
      <c r="B56" s="23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1"/>
      <c r="K56" s="31">
        <v>1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23">
        <f t="shared" si="6"/>
        <v>379.05</v>
      </c>
      <c r="AC56" s="23">
        <v>285</v>
      </c>
      <c r="AD56" s="5"/>
      <c r="AE56" s="6">
        <f>B56</f>
        <v>379.05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379.05</v>
      </c>
    </row>
    <row r="57" spans="1:48">
      <c r="A57" s="23" t="s">
        <v>14</v>
      </c>
      <c r="B57" s="23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1"/>
      <c r="K57" s="31"/>
      <c r="L57" s="31">
        <v>1</v>
      </c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23">
        <f t="shared" si="6"/>
        <v>332.5</v>
      </c>
      <c r="AC57" s="23">
        <v>250</v>
      </c>
      <c r="AD57" s="5"/>
      <c r="AE57" s="5"/>
      <c r="AF57" s="6">
        <v>0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0</v>
      </c>
    </row>
    <row r="58" spans="1:48">
      <c r="A58" s="23" t="s">
        <v>15</v>
      </c>
      <c r="B58" s="23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1"/>
      <c r="K58" s="31"/>
      <c r="L58" s="31"/>
      <c r="M58" s="31">
        <v>1</v>
      </c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23">
        <f t="shared" si="6"/>
        <v>379.05</v>
      </c>
      <c r="AC58" s="23">
        <v>285</v>
      </c>
      <c r="AD58" s="5"/>
      <c r="AE58" s="5"/>
      <c r="AF58" s="5"/>
      <c r="AG58" s="6">
        <f>C58</f>
        <v>386.63100000000003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386.63100000000003</v>
      </c>
    </row>
    <row r="59" spans="1:48">
      <c r="A59" s="23" t="s">
        <v>16</v>
      </c>
      <c r="B59" s="23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1"/>
      <c r="K59" s="31"/>
      <c r="L59" s="31"/>
      <c r="M59" s="31"/>
      <c r="N59" s="31">
        <v>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23">
        <f t="shared" si="6"/>
        <v>332.5</v>
      </c>
      <c r="AC59" s="23">
        <v>250</v>
      </c>
      <c r="AD59" s="5"/>
      <c r="AE59" s="5"/>
      <c r="AF59" s="18"/>
      <c r="AG59" s="5"/>
      <c r="AH59" s="6">
        <v>0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0</v>
      </c>
    </row>
    <row r="60" spans="1:48">
      <c r="A60" s="23" t="s">
        <v>17</v>
      </c>
      <c r="B60" s="23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1"/>
      <c r="K60" s="31"/>
      <c r="L60" s="31"/>
      <c r="M60" s="31"/>
      <c r="N60" s="31"/>
      <c r="O60" s="31">
        <v>1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23">
        <f t="shared" si="6"/>
        <v>379.05</v>
      </c>
      <c r="AC60" s="23">
        <v>285</v>
      </c>
      <c r="AD60" s="5"/>
      <c r="AE60" s="5"/>
      <c r="AF60" s="18"/>
      <c r="AG60" s="5"/>
      <c r="AH60" s="5"/>
      <c r="AI60" s="6">
        <f>D60</f>
        <v>394.36362000000003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394.36362000000003</v>
      </c>
    </row>
    <row r="61" spans="1:48">
      <c r="A61" s="23" t="s">
        <v>73</v>
      </c>
      <c r="B61" s="23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1"/>
      <c r="K61" s="33"/>
      <c r="L61" s="31"/>
      <c r="M61" s="31"/>
      <c r="N61" s="31"/>
      <c r="O61" s="31"/>
      <c r="P61" s="31">
        <v>1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23">
        <f t="shared" si="6"/>
        <v>332.5</v>
      </c>
      <c r="AC61" s="23">
        <v>250</v>
      </c>
      <c r="AD61" s="5"/>
      <c r="AE61" s="5"/>
      <c r="AF61" s="18"/>
      <c r="AG61" s="5"/>
      <c r="AH61" s="5"/>
      <c r="AI61" s="5"/>
      <c r="AJ61" s="6">
        <v>0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0</v>
      </c>
    </row>
    <row r="62" spans="1:48">
      <c r="A62" s="23" t="s">
        <v>74</v>
      </c>
      <c r="B62" s="23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1"/>
      <c r="K62" s="31"/>
      <c r="L62" s="31"/>
      <c r="M62" s="31"/>
      <c r="N62" s="31"/>
      <c r="O62" s="31"/>
      <c r="P62" s="31"/>
      <c r="Q62" s="31">
        <v>1</v>
      </c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23">
        <f t="shared" si="6"/>
        <v>379.05</v>
      </c>
      <c r="AC62" s="23">
        <v>285</v>
      </c>
      <c r="AD62" s="5"/>
      <c r="AE62" s="5"/>
      <c r="AF62" s="18"/>
      <c r="AG62" s="5"/>
      <c r="AH62" s="5"/>
      <c r="AI62" s="5"/>
      <c r="AJ62" s="5"/>
      <c r="AK62" s="6">
        <f>D62</f>
        <v>394.36362000000003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394.36362000000003</v>
      </c>
    </row>
    <row r="63" spans="1:48">
      <c r="A63" s="23" t="s">
        <v>75</v>
      </c>
      <c r="B63" s="23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1"/>
      <c r="K63" s="31"/>
      <c r="L63" s="31"/>
      <c r="M63" s="31"/>
      <c r="N63" s="31"/>
      <c r="O63" s="31"/>
      <c r="P63" s="31"/>
      <c r="Q63" s="31"/>
      <c r="R63" s="31">
        <v>1</v>
      </c>
      <c r="S63" s="31"/>
      <c r="T63" s="31"/>
      <c r="U63" s="31"/>
      <c r="V63" s="31"/>
      <c r="W63" s="31"/>
      <c r="X63" s="31"/>
      <c r="Y63" s="31"/>
      <c r="Z63" s="31"/>
      <c r="AA63" s="31"/>
      <c r="AB63" s="23">
        <f t="shared" si="6"/>
        <v>332.5</v>
      </c>
      <c r="AC63" s="23">
        <v>250</v>
      </c>
      <c r="AD63" s="5"/>
      <c r="AE63" s="5"/>
      <c r="AF63" s="18"/>
      <c r="AG63" s="5"/>
      <c r="AH63" s="5"/>
      <c r="AI63" s="5"/>
      <c r="AJ63" s="5"/>
      <c r="AK63" s="5"/>
      <c r="AL63" s="6">
        <v>0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0</v>
      </c>
    </row>
    <row r="64" spans="1:48">
      <c r="A64" s="23" t="s">
        <v>76</v>
      </c>
      <c r="B64" s="23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1"/>
      <c r="K64" s="31"/>
      <c r="L64" s="31"/>
      <c r="M64" s="31"/>
      <c r="N64" s="31"/>
      <c r="O64" s="31"/>
      <c r="P64" s="31"/>
      <c r="Q64" s="31"/>
      <c r="R64" s="31"/>
      <c r="S64" s="31">
        <v>1</v>
      </c>
      <c r="T64" s="31"/>
      <c r="U64" s="31"/>
      <c r="V64" s="31"/>
      <c r="W64" s="31"/>
      <c r="X64" s="31"/>
      <c r="Y64" s="31"/>
      <c r="Z64" s="31"/>
      <c r="AA64" s="31"/>
      <c r="AB64" s="23">
        <f t="shared" si="6"/>
        <v>379.05</v>
      </c>
      <c r="AC64" s="23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402.25089240000005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402.25089240000005</v>
      </c>
    </row>
    <row r="65" spans="1:48">
      <c r="A65" s="23" t="s">
        <v>77</v>
      </c>
      <c r="B65" s="23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>
        <v>1</v>
      </c>
      <c r="U65" s="31"/>
      <c r="V65" s="31"/>
      <c r="W65" s="31"/>
      <c r="X65" s="31"/>
      <c r="Y65" s="31"/>
      <c r="Z65" s="31"/>
      <c r="AA65" s="31"/>
      <c r="AB65" s="23">
        <f t="shared" si="6"/>
        <v>332.5</v>
      </c>
      <c r="AC65" s="23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v>0</v>
      </c>
      <c r="AO65" s="5"/>
      <c r="AP65" s="18"/>
      <c r="AQ65" s="18"/>
      <c r="AR65" s="18"/>
      <c r="AS65" s="18"/>
      <c r="AT65" s="18"/>
      <c r="AU65" s="18"/>
      <c r="AV65" s="8">
        <f t="shared" si="5"/>
        <v>0</v>
      </c>
    </row>
    <row r="66" spans="1:48">
      <c r="A66" s="23" t="s">
        <v>78</v>
      </c>
      <c r="B66" s="23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>
        <v>1</v>
      </c>
      <c r="V66" s="31"/>
      <c r="W66" s="31"/>
      <c r="X66" s="31"/>
      <c r="Y66" s="31"/>
      <c r="Z66" s="31"/>
      <c r="AA66" s="31"/>
      <c r="AB66" s="23">
        <f t="shared" si="6"/>
        <v>379.05</v>
      </c>
      <c r="AC66" s="23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410.29591024800004</v>
      </c>
      <c r="AP66" s="18"/>
      <c r="AQ66" s="18"/>
      <c r="AR66" s="18"/>
      <c r="AS66" s="18"/>
      <c r="AT66" s="18"/>
      <c r="AU66" s="18"/>
      <c r="AV66" s="8">
        <f t="shared" si="5"/>
        <v>410.29591024800004</v>
      </c>
    </row>
    <row r="67" spans="1:48">
      <c r="A67" s="23" t="s">
        <v>118</v>
      </c>
      <c r="B67" s="23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>
        <v>1</v>
      </c>
      <c r="W67" s="31"/>
      <c r="X67" s="31"/>
      <c r="Y67" s="31"/>
      <c r="Z67" s="31"/>
      <c r="AA67" s="31"/>
      <c r="AB67" s="23">
        <f t="shared" si="6"/>
        <v>332.5</v>
      </c>
      <c r="AC67" s="23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</row>
    <row r="68" spans="1:48">
      <c r="A68" s="23" t="s">
        <v>119</v>
      </c>
      <c r="B68" s="23">
        <v>379.05</v>
      </c>
      <c r="C68" s="5">
        <f t="shared" ref="C68:H75" si="7">B68*$V$49</f>
        <v>386.63100000000003</v>
      </c>
      <c r="D68" s="5">
        <f t="shared" si="7"/>
        <v>394.36362000000003</v>
      </c>
      <c r="E68" s="5">
        <f t="shared" si="7"/>
        <v>402.25089240000005</v>
      </c>
      <c r="F68" s="5">
        <f t="shared" si="7"/>
        <v>410.29591024800004</v>
      </c>
      <c r="G68" s="5">
        <f t="shared" si="7"/>
        <v>418.50182845296007</v>
      </c>
      <c r="H68" s="5">
        <f t="shared" si="7"/>
        <v>426.87186502201928</v>
      </c>
      <c r="I68" s="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>
        <v>1</v>
      </c>
      <c r="X68" s="31"/>
      <c r="Y68" s="31"/>
      <c r="Z68" s="31"/>
      <c r="AA68" s="31"/>
      <c r="AB68" s="23">
        <f t="shared" si="6"/>
        <v>379.05</v>
      </c>
      <c r="AC68" s="23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410.29591024800004</v>
      </c>
      <c r="AR68" s="18"/>
      <c r="AS68" s="18"/>
      <c r="AT68" s="18"/>
      <c r="AU68" s="18"/>
      <c r="AV68" s="8">
        <f t="shared" si="5"/>
        <v>410.29591024800004</v>
      </c>
    </row>
    <row r="69" spans="1:48">
      <c r="A69" s="23" t="s">
        <v>120</v>
      </c>
      <c r="B69" s="23">
        <v>332.5</v>
      </c>
      <c r="C69" s="5">
        <f t="shared" si="7"/>
        <v>339.15000000000003</v>
      </c>
      <c r="D69" s="5">
        <f t="shared" si="7"/>
        <v>345.93300000000005</v>
      </c>
      <c r="E69" s="5">
        <f t="shared" si="7"/>
        <v>352.85166000000004</v>
      </c>
      <c r="F69" s="5">
        <f t="shared" si="7"/>
        <v>359.90869320000007</v>
      </c>
      <c r="G69" s="5">
        <f t="shared" si="7"/>
        <v>367.10686706400008</v>
      </c>
      <c r="H69" s="5">
        <f t="shared" si="7"/>
        <v>374.44900440528011</v>
      </c>
      <c r="I69" s="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>
        <v>1</v>
      </c>
      <c r="Y69" s="31"/>
      <c r="Z69" s="31"/>
      <c r="AA69" s="31"/>
      <c r="AB69" s="23">
        <f t="shared" si="6"/>
        <v>332.5</v>
      </c>
      <c r="AC69" s="23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</row>
    <row r="70" spans="1:48">
      <c r="A70" s="23" t="s">
        <v>121</v>
      </c>
      <c r="B70" s="23">
        <v>379.05</v>
      </c>
      <c r="C70" s="5">
        <f t="shared" si="7"/>
        <v>386.63100000000003</v>
      </c>
      <c r="D70" s="5">
        <f t="shared" si="7"/>
        <v>394.36362000000003</v>
      </c>
      <c r="E70" s="5">
        <f t="shared" si="7"/>
        <v>402.25089240000005</v>
      </c>
      <c r="F70" s="5">
        <f t="shared" si="7"/>
        <v>410.29591024800004</v>
      </c>
      <c r="G70" s="5">
        <f t="shared" si="7"/>
        <v>418.50182845296007</v>
      </c>
      <c r="H70" s="5">
        <f t="shared" si="7"/>
        <v>426.87186502201928</v>
      </c>
      <c r="I70" s="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>
        <v>1</v>
      </c>
      <c r="Z70" s="31"/>
      <c r="AA70" s="31"/>
      <c r="AB70" s="23">
        <f t="shared" si="6"/>
        <v>379.05</v>
      </c>
      <c r="AC70" s="23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418.50182845296007</v>
      </c>
      <c r="AT70" s="18"/>
      <c r="AU70" s="18"/>
      <c r="AV70" s="8">
        <f t="shared" si="5"/>
        <v>418.50182845296007</v>
      </c>
    </row>
    <row r="71" spans="1:48">
      <c r="A71" s="23" t="s">
        <v>122</v>
      </c>
      <c r="B71" s="23">
        <v>332.5</v>
      </c>
      <c r="C71" s="5">
        <f t="shared" si="7"/>
        <v>339.15000000000003</v>
      </c>
      <c r="D71" s="5">
        <f t="shared" si="7"/>
        <v>345.93300000000005</v>
      </c>
      <c r="E71" s="5">
        <f t="shared" si="7"/>
        <v>352.85166000000004</v>
      </c>
      <c r="F71" s="5">
        <f t="shared" si="7"/>
        <v>359.90869320000007</v>
      </c>
      <c r="G71" s="5">
        <f t="shared" si="7"/>
        <v>367.10686706400008</v>
      </c>
      <c r="H71" s="5">
        <f t="shared" si="7"/>
        <v>374.44900440528011</v>
      </c>
      <c r="I71" s="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>
        <v>1</v>
      </c>
      <c r="AA71" s="31"/>
      <c r="AB71" s="23">
        <f t="shared" si="6"/>
        <v>332.5</v>
      </c>
      <c r="AC71" s="23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</row>
    <row r="72" spans="1:48">
      <c r="A72" s="23" t="s">
        <v>123</v>
      </c>
      <c r="B72" s="23">
        <v>379.05</v>
      </c>
      <c r="C72" s="5">
        <f t="shared" si="7"/>
        <v>386.63100000000003</v>
      </c>
      <c r="D72" s="5">
        <f t="shared" si="7"/>
        <v>394.36362000000003</v>
      </c>
      <c r="E72" s="5">
        <f t="shared" si="7"/>
        <v>402.25089240000005</v>
      </c>
      <c r="F72" s="5">
        <f t="shared" si="7"/>
        <v>410.29591024800004</v>
      </c>
      <c r="G72" s="5">
        <f t="shared" si="7"/>
        <v>418.50182845296007</v>
      </c>
      <c r="H72" s="5">
        <f t="shared" si="7"/>
        <v>426.87186502201928</v>
      </c>
      <c r="I72" s="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>
        <v>1</v>
      </c>
      <c r="AB72" s="23">
        <f t="shared" si="6"/>
        <v>379.05</v>
      </c>
      <c r="AC72" s="23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426.87186502201928</v>
      </c>
      <c r="AV72" s="8">
        <f t="shared" si="5"/>
        <v>426.87186502201928</v>
      </c>
    </row>
    <row r="73" spans="1:48">
      <c r="A73" s="23"/>
      <c r="B73" s="23"/>
      <c r="C73" s="5">
        <f t="shared" si="7"/>
        <v>0</v>
      </c>
      <c r="D73" s="5">
        <f t="shared" si="7"/>
        <v>0</v>
      </c>
      <c r="E73" s="5">
        <f t="shared" si="7"/>
        <v>0</v>
      </c>
      <c r="F73" s="5"/>
      <c r="G73" s="5"/>
      <c r="H73" s="5"/>
      <c r="I73" s="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23"/>
      <c r="AC73" s="23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 s="23" customFormat="1">
      <c r="C74" s="5"/>
      <c r="D74" s="5"/>
      <c r="E74" s="5"/>
      <c r="F74" s="5"/>
      <c r="G74" s="5"/>
      <c r="H74" s="5"/>
      <c r="I74" s="5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3" t="s">
        <v>19</v>
      </c>
      <c r="B75" s="23">
        <v>4.5</v>
      </c>
      <c r="C75" s="5">
        <f t="shared" si="7"/>
        <v>4.59</v>
      </c>
      <c r="D75" s="5">
        <f t="shared" si="7"/>
        <v>4.6818</v>
      </c>
      <c r="E75" s="5">
        <f t="shared" si="7"/>
        <v>4.775436</v>
      </c>
      <c r="F75" s="5">
        <f t="shared" si="7"/>
        <v>4.8709447199999998</v>
      </c>
      <c r="G75" s="5">
        <f t="shared" si="7"/>
        <v>4.9683636144000003</v>
      </c>
      <c r="H75" s="5">
        <f t="shared" si="7"/>
        <v>5.0677308866880004</v>
      </c>
      <c r="I75" s="5"/>
      <c r="J75" s="31">
        <v>1</v>
      </c>
      <c r="K75" s="31">
        <v>1</v>
      </c>
      <c r="L75" s="31">
        <v>1</v>
      </c>
      <c r="M75" s="31">
        <v>1</v>
      </c>
      <c r="N75" s="31">
        <v>1</v>
      </c>
      <c r="O75" s="31">
        <v>1</v>
      </c>
      <c r="P75" s="31">
        <v>1</v>
      </c>
      <c r="Q75" s="31">
        <v>1</v>
      </c>
      <c r="R75" s="31">
        <v>1</v>
      </c>
      <c r="S75" s="31">
        <v>1</v>
      </c>
      <c r="T75" s="31">
        <v>1</v>
      </c>
      <c r="U75" s="31">
        <v>1</v>
      </c>
      <c r="V75" s="31">
        <v>1</v>
      </c>
      <c r="W75" s="31">
        <v>1</v>
      </c>
      <c r="X75" s="31">
        <v>1</v>
      </c>
      <c r="Y75" s="31">
        <v>1</v>
      </c>
      <c r="Z75" s="31">
        <v>1</v>
      </c>
      <c r="AA75" s="31">
        <v>1</v>
      </c>
      <c r="AB75" s="23">
        <f>B75*(J75+K75+L75+M75+N75+O75+P75+Q75+R75+S75+T75+U75+V75+W75+X75+Y75+Z75+AA75)</f>
        <v>81</v>
      </c>
      <c r="AC75" s="23">
        <v>4.5</v>
      </c>
      <c r="AD75" s="6"/>
      <c r="AE75" s="6">
        <f>B75</f>
        <v>4.5</v>
      </c>
      <c r="AF75" s="6"/>
      <c r="AG75" s="6">
        <f>C75</f>
        <v>4.59</v>
      </c>
      <c r="AH75" s="6"/>
      <c r="AI75" s="6">
        <f>D75</f>
        <v>4.6818</v>
      </c>
      <c r="AJ75" s="6"/>
      <c r="AK75" s="6">
        <f>D75</f>
        <v>4.6818</v>
      </c>
      <c r="AL75" s="6"/>
      <c r="AM75" s="6">
        <f>E75</f>
        <v>4.775436</v>
      </c>
      <c r="AN75" s="6"/>
      <c r="AO75" s="6">
        <f>F75</f>
        <v>4.8709447199999998</v>
      </c>
      <c r="AP75" s="6"/>
      <c r="AQ75" s="6">
        <f>F75</f>
        <v>4.8709447199999998</v>
      </c>
      <c r="AR75" s="6"/>
      <c r="AS75" s="6">
        <f>F75</f>
        <v>4.8709447199999998</v>
      </c>
      <c r="AT75" s="6"/>
      <c r="AU75" s="6">
        <f>H75</f>
        <v>5.0677308866880004</v>
      </c>
      <c r="AV75" s="8">
        <f>SUM(AD75:AU75)</f>
        <v>42.909601046687996</v>
      </c>
    </row>
    <row r="76" spans="1:4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1">
        <f>SUM(AB51:AB75)</f>
        <v>21742.049999999996</v>
      </c>
      <c r="V76" s="23"/>
      <c r="W76" s="23">
        <f>U76/6</f>
        <v>3623.6749999999993</v>
      </c>
      <c r="X76" s="23"/>
      <c r="Y76" s="23"/>
      <c r="Z76" s="23"/>
      <c r="AA76" s="23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3"/>
      <c r="AP76" s="23"/>
      <c r="AQ76" s="23"/>
      <c r="AR76" s="23"/>
      <c r="AS76" s="23"/>
      <c r="AT76" s="23"/>
      <c r="AU76" s="23"/>
      <c r="AV76" s="8">
        <f>SUM(AV51:AV75)</f>
        <v>19580.323720801192</v>
      </c>
    </row>
    <row r="77" spans="1:4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34">
        <f>AV76/9</f>
        <v>2175.5915245334659</v>
      </c>
    </row>
    <row r="78" spans="1:4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9">
        <f>SUM(AD51:AD75)</f>
        <v>0</v>
      </c>
      <c r="AE78" s="9">
        <f t="shared" ref="AE78:AU78" si="8">SUM(AE51:AE75)</f>
        <v>1604.05</v>
      </c>
      <c r="AF78" s="9">
        <f t="shared" si="8"/>
        <v>0</v>
      </c>
      <c r="AG78" s="9">
        <f t="shared" si="8"/>
        <v>2372.4690000000001</v>
      </c>
      <c r="AH78" s="9">
        <f t="shared" si="8"/>
        <v>0</v>
      </c>
      <c r="AI78" s="9">
        <f t="shared" si="8"/>
        <v>1957.0444200000002</v>
      </c>
      <c r="AJ78" s="9">
        <f t="shared" si="8"/>
        <v>0</v>
      </c>
      <c r="AK78" s="9">
        <f t="shared" si="8"/>
        <v>2419.9183800000001</v>
      </c>
      <c r="AL78" s="9">
        <f t="shared" si="8"/>
        <v>0</v>
      </c>
      <c r="AM78" s="9">
        <f t="shared" si="8"/>
        <v>1996.1853084000002</v>
      </c>
      <c r="AN78" s="9">
        <f t="shared" si="8"/>
        <v>0</v>
      </c>
      <c r="AO78" s="9">
        <f t="shared" si="8"/>
        <v>2508.240453768</v>
      </c>
      <c r="AP78" s="9">
        <f t="shared" si="8"/>
        <v>0</v>
      </c>
      <c r="AQ78" s="9">
        <f t="shared" si="8"/>
        <v>2036.109014568</v>
      </c>
      <c r="AR78" s="9">
        <f t="shared" si="8"/>
        <v>0</v>
      </c>
      <c r="AS78" s="9">
        <f t="shared" si="8"/>
        <v>2567.9393253086405</v>
      </c>
      <c r="AT78" s="9">
        <f t="shared" si="8"/>
        <v>0</v>
      </c>
      <c r="AU78" s="9">
        <f t="shared" si="8"/>
        <v>2118.3678187565474</v>
      </c>
      <c r="AV78" s="9">
        <f>SUM(AD78:AU78)</f>
        <v>19580.323720801192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35">
      <c r="A25" s="22" t="s">
        <v>60</v>
      </c>
      <c r="B25" s="23" t="s">
        <v>9</v>
      </c>
      <c r="I25" s="25" t="s">
        <v>92</v>
      </c>
      <c r="J25" s="25"/>
      <c r="K25" s="27" t="s">
        <v>93</v>
      </c>
      <c r="L25" s="27"/>
      <c r="M25" s="25" t="s">
        <v>94</v>
      </c>
      <c r="N25" s="25"/>
      <c r="O25" s="27" t="s">
        <v>95</v>
      </c>
      <c r="P25" s="27"/>
      <c r="Q25" s="25" t="s">
        <v>96</v>
      </c>
      <c r="R25" s="25"/>
      <c r="S25" s="27" t="s">
        <v>97</v>
      </c>
      <c r="T25" s="27"/>
      <c r="U25" s="23"/>
      <c r="V25" s="23"/>
      <c r="W25" s="23"/>
      <c r="X25" s="23"/>
      <c r="Y25" s="23" t="s">
        <v>20</v>
      </c>
      <c r="Z25" s="23"/>
      <c r="AA25" s="29">
        <v>1.02</v>
      </c>
      <c r="AB25" s="23"/>
      <c r="AC25" s="23"/>
      <c r="AD25" s="23"/>
      <c r="AE25" s="23"/>
      <c r="AF25" s="23"/>
      <c r="AG25" s="23"/>
      <c r="AH25" s="23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6" t="s">
        <v>62</v>
      </c>
      <c r="J26" s="26" t="s">
        <v>61</v>
      </c>
      <c r="K26" s="28" t="s">
        <v>63</v>
      </c>
      <c r="L26" s="28" t="s">
        <v>64</v>
      </c>
      <c r="M26" s="26" t="s">
        <v>65</v>
      </c>
      <c r="N26" s="26" t="s">
        <v>66</v>
      </c>
      <c r="O26" s="28" t="s">
        <v>67</v>
      </c>
      <c r="P26" s="28" t="s">
        <v>68</v>
      </c>
      <c r="Q26" s="26" t="s">
        <v>69</v>
      </c>
      <c r="R26" s="26" t="s">
        <v>70</v>
      </c>
      <c r="S26" s="28" t="s">
        <v>71</v>
      </c>
      <c r="T26" s="28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3" t="s">
        <v>37</v>
      </c>
      <c r="B27" s="23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4">
        <v>1</v>
      </c>
      <c r="J27" s="24">
        <v>1</v>
      </c>
      <c r="K27" s="24">
        <v>1</v>
      </c>
      <c r="L27" s="24">
        <v>1</v>
      </c>
      <c r="M27" s="24">
        <v>1</v>
      </c>
      <c r="N27" s="24">
        <v>1</v>
      </c>
      <c r="O27" s="24">
        <v>1</v>
      </c>
      <c r="P27" s="24">
        <v>1</v>
      </c>
      <c r="Q27" s="24">
        <v>1</v>
      </c>
      <c r="R27" s="24">
        <v>1</v>
      </c>
      <c r="S27" s="24">
        <v>1</v>
      </c>
      <c r="T27" s="24">
        <v>1</v>
      </c>
      <c r="U27" s="23">
        <f>B27*(I27+J27+K27+L27+M27+N27+O27+P27+Q27+R27+S27+T27)</f>
        <v>4303.2000000000007</v>
      </c>
      <c r="V27" s="23" t="s">
        <v>37</v>
      </c>
      <c r="W27" s="46">
        <f>B27</f>
        <v>358.6</v>
      </c>
      <c r="X27" s="46">
        <f>C27</f>
        <v>365.77200000000005</v>
      </c>
      <c r="Y27" s="46">
        <f>C27</f>
        <v>365.77200000000005</v>
      </c>
      <c r="Z27" s="46">
        <f>D27</f>
        <v>373.08744000000007</v>
      </c>
      <c r="AA27" s="46">
        <f>D27</f>
        <v>373.08744000000007</v>
      </c>
      <c r="AB27" s="46">
        <f>E27</f>
        <v>380.54918880000008</v>
      </c>
      <c r="AC27" s="46">
        <f>E27</f>
        <v>380.54918880000008</v>
      </c>
      <c r="AD27" s="46">
        <f>F27</f>
        <v>388.16017257600009</v>
      </c>
      <c r="AE27" s="46">
        <f>F27</f>
        <v>388.16017257600009</v>
      </c>
      <c r="AF27" s="46">
        <f>G27</f>
        <v>395.92337602752008</v>
      </c>
      <c r="AG27" s="46">
        <f>G27</f>
        <v>395.92337602752008</v>
      </c>
      <c r="AH27" s="46">
        <f>H27</f>
        <v>403.84184354807047</v>
      </c>
      <c r="AI27" s="8">
        <f>SUM(W27:AH27)</f>
        <v>4569.4261983551114</v>
      </c>
    </row>
    <row r="28" spans="1:35">
      <c r="A28" s="23" t="s">
        <v>38</v>
      </c>
      <c r="B28" s="23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4"/>
      <c r="J28" s="24">
        <v>1</v>
      </c>
      <c r="K28" s="24"/>
      <c r="L28" s="24">
        <v>1</v>
      </c>
      <c r="M28" s="24"/>
      <c r="N28" s="24">
        <v>1</v>
      </c>
      <c r="O28" s="24"/>
      <c r="P28" s="24">
        <v>1</v>
      </c>
      <c r="Q28" s="24"/>
      <c r="R28" s="24">
        <v>1</v>
      </c>
      <c r="S28" s="24"/>
      <c r="T28" s="24">
        <v>1</v>
      </c>
      <c r="U28" s="23">
        <f>B28*(I28+J28+K28+L28+M28+N28+O28+P28+Q28+R28+S28+T28)</f>
        <v>3275.3999999999996</v>
      </c>
      <c r="V28" s="23" t="s">
        <v>38</v>
      </c>
      <c r="W28" s="18">
        <v>0</v>
      </c>
      <c r="X28" s="46">
        <f>C28</f>
        <v>556.81799999999998</v>
      </c>
      <c r="Y28" s="18">
        <v>0</v>
      </c>
      <c r="Z28" s="46">
        <f>D28</f>
        <v>567.95435999999995</v>
      </c>
      <c r="AA28" s="18">
        <v>0</v>
      </c>
      <c r="AB28" s="46">
        <f>E28</f>
        <v>579.31344719999993</v>
      </c>
      <c r="AC28" s="18">
        <v>0</v>
      </c>
      <c r="AD28" s="46">
        <f>F28</f>
        <v>590.89971614399997</v>
      </c>
      <c r="AE28" s="18">
        <v>0</v>
      </c>
      <c r="AF28" s="46">
        <f>G28</f>
        <v>602.71771046688002</v>
      </c>
      <c r="AG28" s="18">
        <v>0</v>
      </c>
      <c r="AH28" s="46">
        <f>H28</f>
        <v>614.77206467621761</v>
      </c>
      <c r="AI28" s="8">
        <f>SUM(X28,Z28,AB28,AD28,AF28,AH28)</f>
        <v>3512.4752984870975</v>
      </c>
    </row>
    <row r="29" spans="1:35">
      <c r="A29" s="23" t="s">
        <v>39</v>
      </c>
      <c r="B29" s="23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4"/>
      <c r="J29" s="24"/>
      <c r="K29" s="24"/>
      <c r="L29" s="24">
        <v>1</v>
      </c>
      <c r="M29" s="24"/>
      <c r="N29" s="24"/>
      <c r="O29" s="24"/>
      <c r="P29" s="24">
        <v>1</v>
      </c>
      <c r="Q29" s="24"/>
      <c r="R29" s="24">
        <v>0</v>
      </c>
      <c r="S29" s="24"/>
      <c r="T29" s="24">
        <v>1</v>
      </c>
      <c r="U29" s="23">
        <f>B29*(I29+J29+K29+L29+M29+N29+O29+P29+Q29+R29+S29+T29)</f>
        <v>2200.8000000000002</v>
      </c>
      <c r="V29" s="23" t="s">
        <v>39</v>
      </c>
      <c r="W29" s="18">
        <v>0</v>
      </c>
      <c r="X29" s="18">
        <v>0</v>
      </c>
      <c r="Y29" s="18">
        <v>0</v>
      </c>
      <c r="Z29" s="46">
        <f>D29</f>
        <v>763.23744000000011</v>
      </c>
      <c r="AA29" s="18">
        <v>0</v>
      </c>
      <c r="AB29" s="18">
        <v>0</v>
      </c>
      <c r="AC29" s="18">
        <v>0</v>
      </c>
      <c r="AD29" s="46">
        <f>F29</f>
        <v>794.07223257600015</v>
      </c>
      <c r="AE29" s="18">
        <v>0</v>
      </c>
      <c r="AF29" s="18">
        <v>0</v>
      </c>
      <c r="AG29" s="18">
        <v>0</v>
      </c>
      <c r="AH29" s="46">
        <f>H29</f>
        <v>826.15275077207059</v>
      </c>
      <c r="AI29" s="8">
        <f>SUM(Z29,AD29,AH29)</f>
        <v>2383.4624233480708</v>
      </c>
    </row>
    <row r="30" spans="1:35">
      <c r="A30" s="23" t="s">
        <v>40</v>
      </c>
      <c r="B30" s="23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4">
        <v>1</v>
      </c>
      <c r="J30" s="24">
        <v>1</v>
      </c>
      <c r="K30" s="24">
        <v>1</v>
      </c>
      <c r="L30" s="24">
        <v>1</v>
      </c>
      <c r="M30" s="24">
        <v>1</v>
      </c>
      <c r="N30" s="24">
        <v>1</v>
      </c>
      <c r="O30" s="24">
        <v>1</v>
      </c>
      <c r="P30" s="24">
        <v>1</v>
      </c>
      <c r="Q30" s="24">
        <v>1</v>
      </c>
      <c r="R30" s="24">
        <v>1</v>
      </c>
      <c r="S30" s="24">
        <v>1</v>
      </c>
      <c r="T30" s="24">
        <v>1</v>
      </c>
      <c r="U30" s="23">
        <f>B30*(I30+J30+L30+N30+P30+R30+T30)</f>
        <v>1939</v>
      </c>
      <c r="V30" s="23" t="s">
        <v>40</v>
      </c>
      <c r="W30" s="46">
        <f>B30*I30</f>
        <v>277</v>
      </c>
      <c r="X30" s="46">
        <f>C30*J30</f>
        <v>282.54000000000002</v>
      </c>
      <c r="Y30" s="46">
        <f>C30</f>
        <v>282.54000000000002</v>
      </c>
      <c r="Z30" s="46">
        <f>D30</f>
        <v>288.19080000000002</v>
      </c>
      <c r="AA30" s="46">
        <f>D30*M30</f>
        <v>288.19080000000002</v>
      </c>
      <c r="AB30" s="46">
        <f>E30</f>
        <v>293.95461600000004</v>
      </c>
      <c r="AC30" s="46">
        <f>E30</f>
        <v>293.95461600000004</v>
      </c>
      <c r="AD30" s="46">
        <f>F30</f>
        <v>299.83370832000003</v>
      </c>
      <c r="AE30" s="46">
        <f>F30*Q30</f>
        <v>299.83370832000003</v>
      </c>
      <c r="AF30" s="46">
        <f>G30</f>
        <v>305.83038248640003</v>
      </c>
      <c r="AG30" s="46">
        <f>G30</f>
        <v>305.83038248640003</v>
      </c>
      <c r="AH30" s="46">
        <f>H30</f>
        <v>311.94699013612802</v>
      </c>
      <c r="AI30" s="8">
        <f>SUM(W30:AH30)</f>
        <v>3529.6460037489283</v>
      </c>
    </row>
    <row r="31" spans="1:35">
      <c r="A31" s="23" t="s">
        <v>12</v>
      </c>
      <c r="B31" s="23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4">
        <v>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3">
        <f t="shared" ref="U31:U36" si="2">B31*(I31+J31+K31+L31+M31+N31)</f>
        <v>332.5</v>
      </c>
      <c r="V31" s="23" t="s">
        <v>12</v>
      </c>
      <c r="W31" s="46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3" t="s">
        <v>13</v>
      </c>
      <c r="B32" s="23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4"/>
      <c r="J32" s="24">
        <v>1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3">
        <f t="shared" si="2"/>
        <v>379.05</v>
      </c>
      <c r="V32" s="23" t="s">
        <v>13</v>
      </c>
      <c r="W32" s="18"/>
      <c r="X32" s="46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3" t="s">
        <v>14</v>
      </c>
      <c r="B33" s="23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4"/>
      <c r="J33" s="24"/>
      <c r="K33" s="24">
        <v>1</v>
      </c>
      <c r="L33" s="24"/>
      <c r="M33" s="24"/>
      <c r="N33" s="24"/>
      <c r="O33" s="24"/>
      <c r="P33" s="24"/>
      <c r="Q33" s="24"/>
      <c r="R33" s="24"/>
      <c r="S33" s="24"/>
      <c r="T33" s="24"/>
      <c r="U33" s="23">
        <f t="shared" si="2"/>
        <v>332.5</v>
      </c>
      <c r="V33" s="23" t="s">
        <v>14</v>
      </c>
      <c r="W33" s="18"/>
      <c r="X33" s="18"/>
      <c r="Y33" s="46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3" t="s">
        <v>15</v>
      </c>
      <c r="B34" s="23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4"/>
      <c r="J34" s="24"/>
      <c r="K34" s="24"/>
      <c r="L34" s="24">
        <v>1</v>
      </c>
      <c r="M34" s="24"/>
      <c r="N34" s="24"/>
      <c r="O34" s="24"/>
      <c r="P34" s="24"/>
      <c r="Q34" s="24"/>
      <c r="R34" s="24"/>
      <c r="S34" s="24"/>
      <c r="T34" s="24"/>
      <c r="U34" s="23">
        <f t="shared" si="2"/>
        <v>379.05</v>
      </c>
      <c r="V34" s="23" t="s">
        <v>15</v>
      </c>
      <c r="W34" s="18"/>
      <c r="X34" s="18"/>
      <c r="Y34" s="18"/>
      <c r="Z34" s="46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3" t="s">
        <v>16</v>
      </c>
      <c r="B35" s="23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4"/>
      <c r="J35" s="24"/>
      <c r="K35" s="24"/>
      <c r="L35" s="24"/>
      <c r="M35" s="24">
        <v>1</v>
      </c>
      <c r="N35" s="24"/>
      <c r="O35" s="24"/>
      <c r="P35" s="24"/>
      <c r="Q35" s="24"/>
      <c r="R35" s="24"/>
      <c r="S35" s="24"/>
      <c r="T35" s="24"/>
      <c r="U35" s="23">
        <f t="shared" si="2"/>
        <v>332.5</v>
      </c>
      <c r="V35" s="23" t="s">
        <v>16</v>
      </c>
      <c r="W35" s="18"/>
      <c r="X35" s="18"/>
      <c r="Y35" s="18"/>
      <c r="Z35" s="18"/>
      <c r="AA35" s="46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3" t="s">
        <v>17</v>
      </c>
      <c r="B36" s="23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4"/>
      <c r="J36" s="24"/>
      <c r="K36" s="24"/>
      <c r="L36" s="24"/>
      <c r="M36" s="24"/>
      <c r="N36" s="24">
        <v>1</v>
      </c>
      <c r="O36" s="24"/>
      <c r="P36" s="24"/>
      <c r="Q36" s="24"/>
      <c r="R36" s="24"/>
      <c r="S36" s="24"/>
      <c r="T36" s="24"/>
      <c r="U36" s="23">
        <f t="shared" si="2"/>
        <v>379.05</v>
      </c>
      <c r="V36" s="23" t="s">
        <v>17</v>
      </c>
      <c r="W36" s="18"/>
      <c r="X36" s="18"/>
      <c r="Y36" s="18"/>
      <c r="Z36" s="18"/>
      <c r="AA36" s="18"/>
      <c r="AB36" s="46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3" t="s">
        <v>73</v>
      </c>
      <c r="B37" s="23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4"/>
      <c r="J37" s="24"/>
      <c r="K37" s="24"/>
      <c r="L37" s="24"/>
      <c r="M37" s="24"/>
      <c r="N37" s="24"/>
      <c r="O37" s="24">
        <v>1</v>
      </c>
      <c r="P37" s="24"/>
      <c r="Q37" s="24"/>
      <c r="R37" s="24"/>
      <c r="S37" s="24"/>
      <c r="T37" s="24"/>
      <c r="U37" s="23">
        <f>B37*(I37+J37+K37+L37+M37+N37+O37)</f>
        <v>332.5</v>
      </c>
      <c r="V37" s="23" t="s">
        <v>73</v>
      </c>
      <c r="W37" s="18"/>
      <c r="X37" s="18"/>
      <c r="Y37" s="18"/>
      <c r="Z37" s="18"/>
      <c r="AA37" s="18"/>
      <c r="AB37" s="18"/>
      <c r="AC37" s="46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3" t="s">
        <v>74</v>
      </c>
      <c r="B38" s="23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4"/>
      <c r="J38" s="24"/>
      <c r="K38" s="24"/>
      <c r="L38" s="24"/>
      <c r="M38" s="24"/>
      <c r="N38" s="24"/>
      <c r="O38" s="24"/>
      <c r="P38" s="24">
        <v>1</v>
      </c>
      <c r="Q38" s="24"/>
      <c r="R38" s="24"/>
      <c r="S38" s="24"/>
      <c r="T38" s="24"/>
      <c r="U38" s="23">
        <f>B38*(I38+J38+K38+L38+M38+N38+O38+P38+Q38+R38+S38+T38)</f>
        <v>379.05</v>
      </c>
      <c r="V38" s="23" t="s">
        <v>74</v>
      </c>
      <c r="W38" s="18"/>
      <c r="X38" s="18"/>
      <c r="Y38" s="18"/>
      <c r="Z38" s="18"/>
      <c r="AA38" s="18"/>
      <c r="AB38" s="18"/>
      <c r="AC38" s="18"/>
      <c r="AD38" s="46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3" t="s">
        <v>75</v>
      </c>
      <c r="B39" s="23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4"/>
      <c r="J39" s="24"/>
      <c r="K39" s="24"/>
      <c r="L39" s="24"/>
      <c r="M39" s="24"/>
      <c r="N39" s="24"/>
      <c r="O39" s="24"/>
      <c r="P39" s="24"/>
      <c r="Q39" s="24">
        <v>1</v>
      </c>
      <c r="R39" s="24"/>
      <c r="S39" s="24"/>
      <c r="T39" s="24"/>
      <c r="U39" s="23">
        <f>B39*(I39+J39+K39+L39+M39+N39+O39+P39+Q39+R39+S39+T39)</f>
        <v>332.5</v>
      </c>
      <c r="V39" s="23" t="s">
        <v>75</v>
      </c>
      <c r="W39" s="18"/>
      <c r="X39" s="18"/>
      <c r="Y39" s="18"/>
      <c r="Z39" s="18"/>
      <c r="AA39" s="18"/>
      <c r="AB39" s="18"/>
      <c r="AC39" s="18"/>
      <c r="AD39" s="18"/>
      <c r="AE39" s="46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3" t="s">
        <v>76</v>
      </c>
      <c r="B40" s="23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4"/>
      <c r="J40" s="24"/>
      <c r="K40" s="24"/>
      <c r="L40" s="24"/>
      <c r="M40" s="24"/>
      <c r="N40" s="24"/>
      <c r="O40" s="24"/>
      <c r="P40" s="24"/>
      <c r="Q40" s="24"/>
      <c r="R40" s="24">
        <v>1</v>
      </c>
      <c r="S40" s="24"/>
      <c r="T40" s="24"/>
      <c r="U40" s="23">
        <f>B40*(I40+J40+K40+L40+M40+N40+O40+P40+Q40+R40+S40+T40)</f>
        <v>379.05</v>
      </c>
      <c r="V40" s="23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6">
        <f>G40</f>
        <v>418.50182845296007</v>
      </c>
      <c r="AG40" s="18"/>
      <c r="AH40" s="18"/>
      <c r="AI40" s="8">
        <f>SUM(AF40)</f>
        <v>418.50182845296007</v>
      </c>
    </row>
    <row r="41" spans="1:35">
      <c r="A41" s="23" t="s">
        <v>77</v>
      </c>
      <c r="B41" s="23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>
        <v>1</v>
      </c>
      <c r="T41" s="24"/>
      <c r="U41" s="23">
        <f>B41*(I41+J41+K41+L41+M41+N41+O41+P41+Q41+R41+S41+T41)</f>
        <v>332.5</v>
      </c>
      <c r="V41" s="23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6">
        <f>G41</f>
        <v>367.10686706400008</v>
      </c>
      <c r="AH41" s="18"/>
      <c r="AI41" s="8">
        <f>SUM(AG41)</f>
        <v>367.10686706400008</v>
      </c>
    </row>
    <row r="42" spans="1:35">
      <c r="A42" s="23" t="s">
        <v>78</v>
      </c>
      <c r="B42" s="23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>
        <v>1</v>
      </c>
      <c r="U42" s="23">
        <f>B42*(I42+J42+K42+L42+M42+N42+O42+P42+Q42+R42+S42+T42)</f>
        <v>379.05</v>
      </c>
      <c r="V42" s="23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6">
        <f>H42</f>
        <v>426.87186502201928</v>
      </c>
      <c r="AI42" s="8">
        <f>SUM(AH42)</f>
        <v>426.87186502201928</v>
      </c>
    </row>
    <row r="43" spans="1:35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3"/>
      <c r="V43" s="23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3" t="s">
        <v>19</v>
      </c>
      <c r="B44" s="23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4">
        <v>1</v>
      </c>
      <c r="J44" s="24">
        <v>1</v>
      </c>
      <c r="K44" s="24">
        <v>1</v>
      </c>
      <c r="L44" s="24">
        <v>1</v>
      </c>
      <c r="M44" s="24">
        <v>1</v>
      </c>
      <c r="N44" s="24">
        <v>1</v>
      </c>
      <c r="O44" s="24">
        <v>1</v>
      </c>
      <c r="P44" s="24">
        <v>1</v>
      </c>
      <c r="Q44" s="24">
        <v>1</v>
      </c>
      <c r="R44" s="24">
        <v>1</v>
      </c>
      <c r="S44" s="24">
        <v>1</v>
      </c>
      <c r="T44" s="24">
        <v>1</v>
      </c>
      <c r="U44" s="23">
        <f>SUM(B44)*(I44+J44+K44+L44+M44+N44+O44+P44+Q44+R44+S44+T44)</f>
        <v>54</v>
      </c>
      <c r="V44" s="23" t="s">
        <v>19</v>
      </c>
      <c r="W44" s="46">
        <f>B44</f>
        <v>4.5</v>
      </c>
      <c r="X44" s="46">
        <f>C44</f>
        <v>4.59</v>
      </c>
      <c r="Y44" s="46">
        <f>C44</f>
        <v>4.59</v>
      </c>
      <c r="Z44" s="46">
        <f>D44</f>
        <v>4.6818</v>
      </c>
      <c r="AA44" s="46">
        <f>D44</f>
        <v>4.6818</v>
      </c>
      <c r="AB44" s="46">
        <f>E44</f>
        <v>4.775436</v>
      </c>
      <c r="AC44" s="46">
        <f>E44</f>
        <v>4.775436</v>
      </c>
      <c r="AD44" s="46">
        <f>F44</f>
        <v>4.8709447199999998</v>
      </c>
      <c r="AE44" s="46">
        <f t="shared" si="4"/>
        <v>4.8709447199999998</v>
      </c>
      <c r="AF44" s="46">
        <f>G44</f>
        <v>4.9683636144000003</v>
      </c>
      <c r="AG44" s="46">
        <f>G44</f>
        <v>4.9683636144000003</v>
      </c>
      <c r="AH44" s="46">
        <f>H44</f>
        <v>5.0677308866880004</v>
      </c>
      <c r="AI44" s="8">
        <f>SUM(W44:AH44)</f>
        <v>57.340819555487982</v>
      </c>
    </row>
    <row r="45" spans="1: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U45" s="1">
        <f>SUM(O27:O44)</f>
        <v>4</v>
      </c>
      <c r="V45" s="23"/>
      <c r="W45" s="23"/>
      <c r="X45" s="23"/>
      <c r="Y45" s="23"/>
      <c r="Z45" s="23"/>
      <c r="AA45" s="23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47">
        <f>AI45/12</f>
        <v>1549.0596733234731</v>
      </c>
    </row>
    <row r="47" spans="1:3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U47" s="5">
        <f>U45/12</f>
        <v>0.33333333333333331</v>
      </c>
      <c r="V47" s="23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3" customFormat="1"/>
    <row r="50" spans="1:48" s="23" customFormat="1"/>
    <row r="53" spans="1:48">
      <c r="A53" s="2" t="s">
        <v>146</v>
      </c>
      <c r="B53" s="23" t="s">
        <v>9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 t="s">
        <v>20</v>
      </c>
      <c r="U53" s="23"/>
      <c r="V53" s="29">
        <v>1.02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>
      <c r="A54" s="22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30" t="s">
        <v>106</v>
      </c>
      <c r="K54" s="30" t="s">
        <v>107</v>
      </c>
      <c r="L54" s="30" t="s">
        <v>61</v>
      </c>
      <c r="M54" s="30" t="s">
        <v>108</v>
      </c>
      <c r="N54" s="30" t="s">
        <v>109</v>
      </c>
      <c r="O54" s="30" t="s">
        <v>64</v>
      </c>
      <c r="P54" s="30" t="s">
        <v>110</v>
      </c>
      <c r="Q54" s="30" t="s">
        <v>111</v>
      </c>
      <c r="R54" s="30" t="s">
        <v>66</v>
      </c>
      <c r="S54" s="30" t="s">
        <v>112</v>
      </c>
      <c r="T54" s="30" t="s">
        <v>113</v>
      </c>
      <c r="U54" s="30" t="s">
        <v>68</v>
      </c>
      <c r="V54" s="30" t="s">
        <v>114</v>
      </c>
      <c r="W54" s="30" t="s">
        <v>115</v>
      </c>
      <c r="X54" s="30" t="s">
        <v>70</v>
      </c>
      <c r="Y54" s="30" t="s">
        <v>116</v>
      </c>
      <c r="Z54" s="30" t="s">
        <v>117</v>
      </c>
      <c r="AA54" s="30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3" t="s">
        <v>37</v>
      </c>
      <c r="B55" s="23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v>1</v>
      </c>
      <c r="Q55" s="31">
        <v>1</v>
      </c>
      <c r="R55" s="31">
        <v>1</v>
      </c>
      <c r="S55" s="31">
        <v>1</v>
      </c>
      <c r="T55" s="31">
        <v>1</v>
      </c>
      <c r="U55" s="31">
        <v>1</v>
      </c>
      <c r="V55" s="31">
        <v>1</v>
      </c>
      <c r="W55" s="31">
        <v>1</v>
      </c>
      <c r="X55" s="31">
        <v>1</v>
      </c>
      <c r="Y55" s="31">
        <v>1</v>
      </c>
      <c r="Z55" s="31">
        <v>1</v>
      </c>
      <c r="AA55" s="31">
        <v>1</v>
      </c>
      <c r="AB55" s="23">
        <f t="shared" ref="AB55:AB78" si="7">B55*(J55+K55+L55+M55+N55+O55+P55+Q55+R55+S55+T55+U55+V55+W55+X55+Y55+Z55+AA55)</f>
        <v>6454.8</v>
      </c>
      <c r="AC55" s="23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3" t="s">
        <v>38</v>
      </c>
      <c r="B56" s="23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1"/>
      <c r="K56" s="31">
        <v>1</v>
      </c>
      <c r="L56" s="31"/>
      <c r="M56" s="31">
        <v>1</v>
      </c>
      <c r="N56" s="31"/>
      <c r="O56" s="31">
        <v>1</v>
      </c>
      <c r="P56" s="31"/>
      <c r="Q56" s="31">
        <v>1</v>
      </c>
      <c r="R56" s="31"/>
      <c r="S56" s="31">
        <v>1</v>
      </c>
      <c r="T56" s="31"/>
      <c r="U56" s="31">
        <v>1</v>
      </c>
      <c r="V56" s="31">
        <v>0</v>
      </c>
      <c r="W56" s="31">
        <v>1</v>
      </c>
      <c r="X56" s="31">
        <v>0</v>
      </c>
      <c r="Y56" s="31">
        <v>1</v>
      </c>
      <c r="Z56" s="31">
        <v>0</v>
      </c>
      <c r="AA56" s="31">
        <v>1</v>
      </c>
      <c r="AB56" s="23">
        <f t="shared" si="7"/>
        <v>4913.0999999999995</v>
      </c>
      <c r="AC56" s="23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3" t="s">
        <v>39</v>
      </c>
      <c r="B57" s="23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1"/>
      <c r="K57" s="31"/>
      <c r="L57" s="31"/>
      <c r="M57" s="31">
        <v>1</v>
      </c>
      <c r="N57" s="31"/>
      <c r="O57" s="31"/>
      <c r="P57" s="31"/>
      <c r="Q57" s="31">
        <v>1</v>
      </c>
      <c r="R57" s="31"/>
      <c r="S57" s="31">
        <v>0</v>
      </c>
      <c r="T57" s="31"/>
      <c r="U57" s="31">
        <v>1</v>
      </c>
      <c r="V57" s="31"/>
      <c r="W57" s="31"/>
      <c r="X57" s="31"/>
      <c r="Y57" s="31">
        <v>1</v>
      </c>
      <c r="Z57" s="31"/>
      <c r="AA57" s="31"/>
      <c r="AB57" s="23">
        <f t="shared" si="7"/>
        <v>2934.4</v>
      </c>
      <c r="AC57" s="23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3" t="s">
        <v>40</v>
      </c>
      <c r="B58" s="23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1">
        <v>1</v>
      </c>
      <c r="K58" s="31">
        <v>1</v>
      </c>
      <c r="L58" s="32"/>
      <c r="M58" s="31">
        <v>2</v>
      </c>
      <c r="N58" s="31"/>
      <c r="O58" s="31">
        <v>2</v>
      </c>
      <c r="P58" s="31"/>
      <c r="Q58" s="31">
        <v>2</v>
      </c>
      <c r="R58" s="31"/>
      <c r="S58" s="31">
        <v>2</v>
      </c>
      <c r="T58" s="31"/>
      <c r="U58" s="31">
        <v>2</v>
      </c>
      <c r="V58" s="31"/>
      <c r="W58" s="31">
        <v>2</v>
      </c>
      <c r="X58" s="31"/>
      <c r="Y58" s="31">
        <v>2</v>
      </c>
      <c r="Z58" s="31"/>
      <c r="AA58" s="31">
        <v>2</v>
      </c>
      <c r="AB58" s="23">
        <f t="shared" si="7"/>
        <v>4986</v>
      </c>
      <c r="AC58" s="23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3" t="s">
        <v>12</v>
      </c>
      <c r="B59" s="23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1">
        <v>1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23">
        <f t="shared" si="7"/>
        <v>332.5</v>
      </c>
      <c r="AC59" s="23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3" t="s">
        <v>13</v>
      </c>
      <c r="B60" s="23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1"/>
      <c r="K60" s="31">
        <v>1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23">
        <f t="shared" si="7"/>
        <v>379.05</v>
      </c>
      <c r="AC60" s="23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3" t="s">
        <v>14</v>
      </c>
      <c r="B61" s="23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1"/>
      <c r="K61" s="31"/>
      <c r="L61" s="31">
        <v>1</v>
      </c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23">
        <f t="shared" si="7"/>
        <v>332.5</v>
      </c>
      <c r="AC61" s="23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3" t="s">
        <v>15</v>
      </c>
      <c r="B62" s="23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1"/>
      <c r="K62" s="31"/>
      <c r="L62" s="31"/>
      <c r="M62" s="31">
        <v>1</v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23">
        <f t="shared" si="7"/>
        <v>379.05</v>
      </c>
      <c r="AC62" s="23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3" t="s">
        <v>16</v>
      </c>
      <c r="B63" s="23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1"/>
      <c r="K63" s="31"/>
      <c r="L63" s="31"/>
      <c r="M63" s="31"/>
      <c r="N63" s="31">
        <v>1</v>
      </c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23">
        <f t="shared" si="7"/>
        <v>332.5</v>
      </c>
      <c r="AC63" s="23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3" t="s">
        <v>17</v>
      </c>
      <c r="B64" s="23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1"/>
      <c r="K64" s="31"/>
      <c r="L64" s="31"/>
      <c r="M64" s="31"/>
      <c r="N64" s="31"/>
      <c r="O64" s="31">
        <v>1</v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23">
        <f t="shared" si="7"/>
        <v>379.05</v>
      </c>
      <c r="AC64" s="23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3" t="s">
        <v>73</v>
      </c>
      <c r="B65" s="23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1"/>
      <c r="K65" s="33"/>
      <c r="L65" s="31"/>
      <c r="M65" s="31"/>
      <c r="N65" s="31"/>
      <c r="O65" s="31"/>
      <c r="P65" s="31">
        <v>1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23">
        <f t="shared" si="7"/>
        <v>332.5</v>
      </c>
      <c r="AC65" s="23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3" t="s">
        <v>74</v>
      </c>
      <c r="B66" s="23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1"/>
      <c r="K66" s="31"/>
      <c r="L66" s="31"/>
      <c r="M66" s="31"/>
      <c r="N66" s="31"/>
      <c r="O66" s="31"/>
      <c r="P66" s="31"/>
      <c r="Q66" s="31">
        <v>1</v>
      </c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23">
        <f t="shared" si="7"/>
        <v>379.05</v>
      </c>
      <c r="AC66" s="23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3" t="s">
        <v>75</v>
      </c>
      <c r="B67" s="23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1"/>
      <c r="K67" s="31"/>
      <c r="L67" s="31"/>
      <c r="M67" s="31"/>
      <c r="N67" s="31"/>
      <c r="O67" s="31"/>
      <c r="P67" s="31"/>
      <c r="Q67" s="31"/>
      <c r="R67" s="31">
        <v>1</v>
      </c>
      <c r="S67" s="31"/>
      <c r="T67" s="31"/>
      <c r="U67" s="31"/>
      <c r="V67" s="31"/>
      <c r="W67" s="31"/>
      <c r="X67" s="31"/>
      <c r="Y67" s="31"/>
      <c r="Z67" s="31"/>
      <c r="AA67" s="31"/>
      <c r="AB67" s="23">
        <f t="shared" si="7"/>
        <v>332.5</v>
      </c>
      <c r="AC67" s="23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3" t="s">
        <v>76</v>
      </c>
      <c r="B68" s="23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1"/>
      <c r="K68" s="31"/>
      <c r="L68" s="31"/>
      <c r="M68" s="31"/>
      <c r="N68" s="31"/>
      <c r="O68" s="31"/>
      <c r="P68" s="31"/>
      <c r="Q68" s="31"/>
      <c r="R68" s="31"/>
      <c r="S68" s="31">
        <v>1</v>
      </c>
      <c r="T68" s="31"/>
      <c r="U68" s="31"/>
      <c r="V68" s="31"/>
      <c r="W68" s="31"/>
      <c r="X68" s="31"/>
      <c r="Y68" s="31"/>
      <c r="Z68" s="31"/>
      <c r="AA68" s="31"/>
      <c r="AB68" s="23">
        <f t="shared" si="7"/>
        <v>379.05</v>
      </c>
      <c r="AC68" s="23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3" t="s">
        <v>77</v>
      </c>
      <c r="B69" s="23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>
        <v>1</v>
      </c>
      <c r="U69" s="31"/>
      <c r="V69" s="31"/>
      <c r="W69" s="31"/>
      <c r="X69" s="31"/>
      <c r="Y69" s="31"/>
      <c r="Z69" s="31"/>
      <c r="AA69" s="31"/>
      <c r="AB69" s="23">
        <f t="shared" si="7"/>
        <v>332.5</v>
      </c>
      <c r="AC69" s="23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3" t="s">
        <v>78</v>
      </c>
      <c r="B70" s="23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>
        <v>1</v>
      </c>
      <c r="V70" s="31"/>
      <c r="W70" s="31"/>
      <c r="X70" s="31"/>
      <c r="Y70" s="31"/>
      <c r="Z70" s="31"/>
      <c r="AA70" s="31"/>
      <c r="AB70" s="23">
        <f t="shared" si="7"/>
        <v>379.05</v>
      </c>
      <c r="AC70" s="23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3" t="s">
        <v>118</v>
      </c>
      <c r="B71" s="23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>
        <v>1</v>
      </c>
      <c r="W71" s="31"/>
      <c r="X71" s="31"/>
      <c r="Y71" s="31"/>
      <c r="Z71" s="31"/>
      <c r="AA71" s="31"/>
      <c r="AB71" s="23">
        <f t="shared" si="7"/>
        <v>332.5</v>
      </c>
      <c r="AC71" s="23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3" t="s">
        <v>119</v>
      </c>
      <c r="B72" s="23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>
        <v>1</v>
      </c>
      <c r="X72" s="31"/>
      <c r="Y72" s="31"/>
      <c r="Z72" s="31"/>
      <c r="AA72" s="31"/>
      <c r="AB72" s="23">
        <f t="shared" si="7"/>
        <v>379.05</v>
      </c>
      <c r="AC72" s="23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3" t="s">
        <v>120</v>
      </c>
      <c r="B73" s="23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>
        <v>1</v>
      </c>
      <c r="Y73" s="31"/>
      <c r="Z73" s="31"/>
      <c r="AA73" s="31"/>
      <c r="AB73" s="23">
        <f t="shared" si="7"/>
        <v>332.5</v>
      </c>
      <c r="AC73" s="23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3" t="s">
        <v>121</v>
      </c>
      <c r="B74" s="23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>
        <v>1</v>
      </c>
      <c r="Z74" s="31"/>
      <c r="AA74" s="31"/>
      <c r="AB74" s="23">
        <f t="shared" si="7"/>
        <v>379.05</v>
      </c>
      <c r="AC74" s="23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3" t="s">
        <v>122</v>
      </c>
      <c r="B75" s="23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>
        <v>1</v>
      </c>
      <c r="AA75" s="31"/>
      <c r="AB75" s="23">
        <f t="shared" si="7"/>
        <v>332.5</v>
      </c>
      <c r="AC75" s="23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3" t="s">
        <v>123</v>
      </c>
      <c r="B76" s="23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>
        <v>1</v>
      </c>
      <c r="AB76" s="23">
        <f t="shared" si="7"/>
        <v>379.05</v>
      </c>
      <c r="AC76" s="23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3"/>
      <c r="B77" s="23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23"/>
      <c r="AC77" s="23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3" t="s">
        <v>19</v>
      </c>
      <c r="B78" s="23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1">
        <v>1</v>
      </c>
      <c r="K78" s="31">
        <v>1</v>
      </c>
      <c r="L78" s="31">
        <v>1</v>
      </c>
      <c r="M78" s="31">
        <v>1</v>
      </c>
      <c r="N78" s="31">
        <v>1</v>
      </c>
      <c r="O78" s="31">
        <v>1</v>
      </c>
      <c r="P78" s="31">
        <v>1</v>
      </c>
      <c r="Q78" s="31">
        <v>1</v>
      </c>
      <c r="R78" s="31">
        <v>1</v>
      </c>
      <c r="S78" s="31">
        <v>1</v>
      </c>
      <c r="T78" s="31">
        <v>1</v>
      </c>
      <c r="U78" s="31">
        <v>1</v>
      </c>
      <c r="V78" s="31">
        <v>1</v>
      </c>
      <c r="W78" s="31">
        <v>1</v>
      </c>
      <c r="X78" s="31">
        <v>1</v>
      </c>
      <c r="Y78" s="31">
        <v>1</v>
      </c>
      <c r="Z78" s="31">
        <v>1</v>
      </c>
      <c r="AA78" s="31">
        <v>1</v>
      </c>
      <c r="AB78" s="23">
        <f t="shared" si="7"/>
        <v>81</v>
      </c>
      <c r="AC78" s="23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1">
        <f>SUM(AB55:AB78)</f>
        <v>25773.249999999993</v>
      </c>
      <c r="V79" s="23"/>
      <c r="W79" s="23">
        <f>U79/6</f>
        <v>4295.5416666666652</v>
      </c>
      <c r="X79" s="23"/>
      <c r="Y79" s="23"/>
      <c r="Z79" s="23"/>
      <c r="AA79" s="23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3"/>
      <c r="AP79" s="23"/>
      <c r="AQ79" s="23"/>
      <c r="AR79" s="23"/>
      <c r="AS79" s="23"/>
      <c r="AT79" s="23"/>
      <c r="AU79" s="23"/>
      <c r="AV79" s="8">
        <f>SUM(AV55:AV78)</f>
        <v>27307.990388531183</v>
      </c>
    </row>
    <row r="80" spans="1:4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34">
        <f>AV79/18</f>
        <v>1517.1105771406212</v>
      </c>
    </row>
    <row r="81" spans="1:48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3" t="s">
        <v>9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 t="s">
        <v>20</v>
      </c>
      <c r="U83" s="23"/>
      <c r="V83" s="29">
        <v>1.02</v>
      </c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>
      <c r="A84" s="22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30" t="s">
        <v>106</v>
      </c>
      <c r="K84" s="30" t="s">
        <v>107</v>
      </c>
      <c r="L84" s="30" t="s">
        <v>61</v>
      </c>
      <c r="M84" s="30" t="s">
        <v>108</v>
      </c>
      <c r="N84" s="30" t="s">
        <v>109</v>
      </c>
      <c r="O84" s="30" t="s">
        <v>64</v>
      </c>
      <c r="P84" s="30" t="s">
        <v>110</v>
      </c>
      <c r="Q84" s="30" t="s">
        <v>111</v>
      </c>
      <c r="R84" s="30" t="s">
        <v>66</v>
      </c>
      <c r="S84" s="30" t="s">
        <v>112</v>
      </c>
      <c r="T84" s="30" t="s">
        <v>113</v>
      </c>
      <c r="U84" s="30" t="s">
        <v>68</v>
      </c>
      <c r="V84" s="30" t="s">
        <v>114</v>
      </c>
      <c r="W84" s="30" t="s">
        <v>115</v>
      </c>
      <c r="X84" s="30" t="s">
        <v>70</v>
      </c>
      <c r="Y84" s="30" t="s">
        <v>116</v>
      </c>
      <c r="Z84" s="30" t="s">
        <v>117</v>
      </c>
      <c r="AA84" s="30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3" t="s">
        <v>37</v>
      </c>
      <c r="B85" s="23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1">
        <v>1</v>
      </c>
      <c r="K85" s="31">
        <v>1</v>
      </c>
      <c r="L85" s="31">
        <v>1</v>
      </c>
      <c r="M85" s="31">
        <v>1</v>
      </c>
      <c r="N85" s="31">
        <v>1</v>
      </c>
      <c r="O85" s="31">
        <v>1</v>
      </c>
      <c r="P85" s="31">
        <v>1</v>
      </c>
      <c r="Q85" s="31">
        <v>1</v>
      </c>
      <c r="R85" s="31">
        <v>1</v>
      </c>
      <c r="S85" s="31">
        <v>1</v>
      </c>
      <c r="T85" s="31">
        <v>1</v>
      </c>
      <c r="U85" s="31">
        <v>1</v>
      </c>
      <c r="V85" s="31">
        <v>1</v>
      </c>
      <c r="W85" s="31">
        <v>1</v>
      </c>
      <c r="X85" s="31">
        <v>1</v>
      </c>
      <c r="Y85" s="31">
        <v>1</v>
      </c>
      <c r="Z85" s="31">
        <v>1</v>
      </c>
      <c r="AA85" s="31">
        <v>1</v>
      </c>
      <c r="AB85" s="23">
        <f t="shared" ref="AB85:AB106" si="13">B85*(J85+K85+L85+M85+N85+O85+P85+Q85+R85+S85+T85+U85+V85+W85+X85+Y85+Z85+AA85)</f>
        <v>6454.8</v>
      </c>
      <c r="AC85" s="23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3" t="s">
        <v>45</v>
      </c>
      <c r="B86" s="23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1"/>
      <c r="K86" s="31">
        <v>1</v>
      </c>
      <c r="L86" s="31"/>
      <c r="M86" s="31">
        <v>1</v>
      </c>
      <c r="N86" s="31"/>
      <c r="O86" s="31">
        <v>1</v>
      </c>
      <c r="P86" s="31"/>
      <c r="Q86" s="31">
        <v>1</v>
      </c>
      <c r="R86" s="31"/>
      <c r="S86" s="31">
        <v>1</v>
      </c>
      <c r="T86" s="31"/>
      <c r="U86" s="31">
        <v>1</v>
      </c>
      <c r="V86" s="31">
        <v>0</v>
      </c>
      <c r="W86" s="31">
        <v>1</v>
      </c>
      <c r="X86" s="31">
        <v>0</v>
      </c>
      <c r="Y86" s="31">
        <v>1</v>
      </c>
      <c r="Z86" s="31">
        <v>0</v>
      </c>
      <c r="AA86" s="31">
        <v>1</v>
      </c>
      <c r="AB86" s="23">
        <f t="shared" si="13"/>
        <v>5090.4000000000005</v>
      </c>
      <c r="AC86" s="23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3" t="s">
        <v>39</v>
      </c>
      <c r="B87" s="23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1"/>
      <c r="K87" s="31"/>
      <c r="L87" s="31"/>
      <c r="M87" s="31">
        <v>1</v>
      </c>
      <c r="N87" s="31"/>
      <c r="O87" s="31"/>
      <c r="P87" s="31"/>
      <c r="Q87" s="31">
        <v>1</v>
      </c>
      <c r="R87" s="31"/>
      <c r="S87" s="31">
        <v>0</v>
      </c>
      <c r="T87" s="31"/>
      <c r="U87" s="31">
        <v>1</v>
      </c>
      <c r="V87" s="31"/>
      <c r="W87" s="31"/>
      <c r="X87" s="31"/>
      <c r="Y87" s="31">
        <v>1</v>
      </c>
      <c r="Z87" s="31"/>
      <c r="AA87" s="31"/>
      <c r="AB87" s="23">
        <f t="shared" si="13"/>
        <v>2934.4</v>
      </c>
      <c r="AC87" s="23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3" t="s">
        <v>40</v>
      </c>
      <c r="B88" s="23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1">
        <v>1</v>
      </c>
      <c r="K88" s="31">
        <v>1</v>
      </c>
      <c r="L88" s="32"/>
      <c r="M88" s="31">
        <v>2</v>
      </c>
      <c r="N88" s="31"/>
      <c r="O88" s="31">
        <v>2</v>
      </c>
      <c r="P88" s="31"/>
      <c r="Q88" s="31">
        <v>2</v>
      </c>
      <c r="R88" s="31"/>
      <c r="S88" s="31">
        <v>2</v>
      </c>
      <c r="T88" s="31"/>
      <c r="U88" s="31">
        <v>2</v>
      </c>
      <c r="V88" s="31"/>
      <c r="W88" s="31">
        <v>2</v>
      </c>
      <c r="X88" s="31"/>
      <c r="Y88" s="31">
        <v>2</v>
      </c>
      <c r="Z88" s="31"/>
      <c r="AA88" s="31">
        <v>2</v>
      </c>
      <c r="AB88" s="23">
        <f t="shared" si="13"/>
        <v>4986</v>
      </c>
      <c r="AC88" s="23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3" t="s">
        <v>12</v>
      </c>
      <c r="B89" s="23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1">
        <v>1</v>
      </c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23">
        <f t="shared" si="13"/>
        <v>332.5</v>
      </c>
      <c r="AC89" s="23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3" t="s">
        <v>13</v>
      </c>
      <c r="B90" s="23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1"/>
      <c r="K90" s="31">
        <v>1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23">
        <f t="shared" si="13"/>
        <v>379.05</v>
      </c>
      <c r="AC90" s="23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3" t="s">
        <v>14</v>
      </c>
      <c r="B91" s="23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1"/>
      <c r="K91" s="31"/>
      <c r="L91" s="31">
        <v>1</v>
      </c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23">
        <f t="shared" si="13"/>
        <v>332.5</v>
      </c>
      <c r="AC91" s="23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3" t="s">
        <v>15</v>
      </c>
      <c r="B92" s="23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1"/>
      <c r="K92" s="31"/>
      <c r="L92" s="31"/>
      <c r="M92" s="31">
        <v>1</v>
      </c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23">
        <f t="shared" si="13"/>
        <v>379.05</v>
      </c>
      <c r="AC92" s="23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3" t="s">
        <v>16</v>
      </c>
      <c r="B93" s="23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1"/>
      <c r="K93" s="31"/>
      <c r="L93" s="31"/>
      <c r="M93" s="31"/>
      <c r="N93" s="31">
        <v>1</v>
      </c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23">
        <f t="shared" si="13"/>
        <v>332.5</v>
      </c>
      <c r="AC93" s="23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3" t="s">
        <v>17</v>
      </c>
      <c r="B94" s="23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1"/>
      <c r="K94" s="31"/>
      <c r="L94" s="31"/>
      <c r="M94" s="31"/>
      <c r="N94" s="31"/>
      <c r="O94" s="31">
        <v>1</v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23">
        <f t="shared" si="13"/>
        <v>379.05</v>
      </c>
      <c r="AC94" s="23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3" t="s">
        <v>73</v>
      </c>
      <c r="B95" s="23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1"/>
      <c r="K95" s="33"/>
      <c r="L95" s="31"/>
      <c r="M95" s="31"/>
      <c r="N95" s="31"/>
      <c r="O95" s="31"/>
      <c r="P95" s="31">
        <v>1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23">
        <f t="shared" si="13"/>
        <v>332.5</v>
      </c>
      <c r="AC95" s="23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3" t="s">
        <v>74</v>
      </c>
      <c r="B96" s="23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1"/>
      <c r="K96" s="31"/>
      <c r="L96" s="31"/>
      <c r="M96" s="31"/>
      <c r="N96" s="31"/>
      <c r="O96" s="31"/>
      <c r="P96" s="31"/>
      <c r="Q96" s="31">
        <v>1</v>
      </c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23">
        <f t="shared" si="13"/>
        <v>379.05</v>
      </c>
      <c r="AC96" s="23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3" t="s">
        <v>75</v>
      </c>
      <c r="B97" s="23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1"/>
      <c r="K97" s="31"/>
      <c r="L97" s="31"/>
      <c r="M97" s="31"/>
      <c r="N97" s="31"/>
      <c r="O97" s="31"/>
      <c r="P97" s="31"/>
      <c r="Q97" s="31"/>
      <c r="R97" s="31">
        <v>1</v>
      </c>
      <c r="S97" s="31"/>
      <c r="T97" s="31"/>
      <c r="U97" s="31"/>
      <c r="V97" s="31"/>
      <c r="W97" s="31"/>
      <c r="X97" s="31"/>
      <c r="Y97" s="31"/>
      <c r="Z97" s="31"/>
      <c r="AA97" s="31"/>
      <c r="AB97" s="23">
        <f t="shared" si="13"/>
        <v>332.5</v>
      </c>
      <c r="AC97" s="23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3" t="s">
        <v>76</v>
      </c>
      <c r="B98" s="23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1"/>
      <c r="K98" s="31"/>
      <c r="L98" s="31"/>
      <c r="M98" s="31"/>
      <c r="N98" s="31"/>
      <c r="O98" s="31"/>
      <c r="P98" s="31"/>
      <c r="Q98" s="31"/>
      <c r="R98" s="31"/>
      <c r="S98" s="31">
        <v>1</v>
      </c>
      <c r="T98" s="31"/>
      <c r="U98" s="31"/>
      <c r="V98" s="31"/>
      <c r="W98" s="31"/>
      <c r="X98" s="31"/>
      <c r="Y98" s="31"/>
      <c r="Z98" s="31"/>
      <c r="AA98" s="31"/>
      <c r="AB98" s="23">
        <f t="shared" si="13"/>
        <v>379.05</v>
      </c>
      <c r="AC98" s="23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3" t="s">
        <v>77</v>
      </c>
      <c r="B99" s="23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>
        <v>1</v>
      </c>
      <c r="U99" s="31"/>
      <c r="V99" s="31"/>
      <c r="W99" s="31"/>
      <c r="X99" s="31"/>
      <c r="Y99" s="31"/>
      <c r="Z99" s="31"/>
      <c r="AA99" s="31"/>
      <c r="AB99" s="23">
        <f t="shared" si="13"/>
        <v>332.5</v>
      </c>
      <c r="AC99" s="23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3" t="s">
        <v>78</v>
      </c>
      <c r="B100" s="23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>
        <v>1</v>
      </c>
      <c r="V100" s="31"/>
      <c r="W100" s="31"/>
      <c r="X100" s="31"/>
      <c r="Y100" s="31"/>
      <c r="Z100" s="31"/>
      <c r="AA100" s="31"/>
      <c r="AB100" s="23">
        <f t="shared" si="13"/>
        <v>379.05</v>
      </c>
      <c r="AC100" s="23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3" t="s">
        <v>118</v>
      </c>
      <c r="B101" s="23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>
        <v>1</v>
      </c>
      <c r="W101" s="31"/>
      <c r="X101" s="31"/>
      <c r="Y101" s="31"/>
      <c r="Z101" s="31"/>
      <c r="AA101" s="31"/>
      <c r="AB101" s="23">
        <f t="shared" si="13"/>
        <v>332.5</v>
      </c>
      <c r="AC101" s="23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3" t="s">
        <v>119</v>
      </c>
      <c r="B102" s="23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>
        <v>1</v>
      </c>
      <c r="X102" s="31"/>
      <c r="Y102" s="31"/>
      <c r="Z102" s="31"/>
      <c r="AA102" s="31"/>
      <c r="AB102" s="23">
        <f t="shared" si="13"/>
        <v>379.05</v>
      </c>
      <c r="AC102" s="23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3" t="s">
        <v>120</v>
      </c>
      <c r="B103" s="23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>
        <v>1</v>
      </c>
      <c r="Y103" s="31"/>
      <c r="Z103" s="31"/>
      <c r="AA103" s="31"/>
      <c r="AB103" s="23">
        <f t="shared" si="13"/>
        <v>332.5</v>
      </c>
      <c r="AC103" s="23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3" t="s">
        <v>121</v>
      </c>
      <c r="B104" s="23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>
        <v>1</v>
      </c>
      <c r="Z104" s="31"/>
      <c r="AA104" s="31"/>
      <c r="AB104" s="23">
        <f t="shared" si="13"/>
        <v>379.05</v>
      </c>
      <c r="AC104" s="23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3" t="s">
        <v>122</v>
      </c>
      <c r="B105" s="23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>
        <v>1</v>
      </c>
      <c r="AA105" s="31"/>
      <c r="AB105" s="23">
        <f t="shared" si="13"/>
        <v>332.5</v>
      </c>
      <c r="AC105" s="23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3" t="s">
        <v>123</v>
      </c>
      <c r="B106" s="23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>
        <v>1</v>
      </c>
      <c r="AB106" s="23">
        <f t="shared" si="13"/>
        <v>379.05</v>
      </c>
      <c r="AC106" s="23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3"/>
      <c r="B107" s="23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23"/>
      <c r="AC107" s="23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3" t="s">
        <v>19</v>
      </c>
      <c r="B108" s="23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1">
        <v>1</v>
      </c>
      <c r="K108" s="31">
        <v>1</v>
      </c>
      <c r="L108" s="31">
        <v>1</v>
      </c>
      <c r="M108" s="31">
        <v>1</v>
      </c>
      <c r="N108" s="31">
        <v>1</v>
      </c>
      <c r="O108" s="31">
        <v>1</v>
      </c>
      <c r="P108" s="31">
        <v>1</v>
      </c>
      <c r="Q108" s="31">
        <v>1</v>
      </c>
      <c r="R108" s="31">
        <v>1</v>
      </c>
      <c r="S108" s="31">
        <v>1</v>
      </c>
      <c r="T108" s="31">
        <v>1</v>
      </c>
      <c r="U108" s="31">
        <v>1</v>
      </c>
      <c r="V108" s="31">
        <v>1</v>
      </c>
      <c r="W108" s="31">
        <v>1</v>
      </c>
      <c r="X108" s="31">
        <v>1</v>
      </c>
      <c r="Y108" s="31">
        <v>1</v>
      </c>
      <c r="Z108" s="31">
        <v>1</v>
      </c>
      <c r="AA108" s="31">
        <v>1</v>
      </c>
      <c r="AB108" s="23">
        <f>B108*(J108+K108+L108+M108+N108+O108+P108+Q108+R108+S108+T108+U108+V108+W108+X108+Y108+Z108+AA108)</f>
        <v>81</v>
      </c>
      <c r="AC108" s="23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1">
        <f>SUM(AB85:AB108)</f>
        <v>25950.549999999992</v>
      </c>
      <c r="V109" s="23"/>
      <c r="W109" s="23">
        <f>U109/6</f>
        <v>4325.0916666666653</v>
      </c>
      <c r="X109" s="23"/>
      <c r="Y109" s="23"/>
      <c r="Z109" s="23"/>
      <c r="AA109" s="23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3"/>
      <c r="AP109" s="23"/>
      <c r="AQ109" s="23"/>
      <c r="AR109" s="23"/>
      <c r="AS109" s="23"/>
      <c r="AT109" s="23"/>
      <c r="AU109" s="23"/>
      <c r="AV109" s="8">
        <f>SUM(AV85:AV108)</f>
        <v>27496.265564717727</v>
      </c>
    </row>
    <row r="110" spans="1:48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34">
        <f>AV109/18</f>
        <v>1527.5703091509849</v>
      </c>
    </row>
    <row r="111" spans="1:48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78"/>
  <sheetViews>
    <sheetView workbookViewId="0">
      <selection activeCell="A51" sqref="A51"/>
    </sheetView>
  </sheetViews>
  <sheetFormatPr baseColWidth="10" defaultRowHeight="15"/>
  <cols>
    <col min="1" max="1" width="18" bestFit="1" customWidth="1"/>
    <col min="2" max="2" width="7.5703125" customWidth="1"/>
    <col min="3" max="8" width="8" bestFit="1" customWidth="1"/>
    <col min="9" max="9" width="5.85546875" customWidth="1"/>
    <col min="10" max="11" width="9.42578125" customWidth="1"/>
    <col min="12" max="12" width="12" bestFit="1" customWidth="1"/>
  </cols>
  <sheetData>
    <row r="1" spans="1:18">
      <c r="A1" s="2" t="s">
        <v>44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2209.8000000000002</v>
      </c>
      <c r="L6" s="6">
        <f>(B6*P4)+B6</f>
        <v>375.666</v>
      </c>
      <c r="M6" s="6">
        <f>(L6*P4)+L6</f>
        <v>383.17932000000002</v>
      </c>
      <c r="N6" s="6">
        <f>(M6*P4)+M6</f>
        <v>390.8429064</v>
      </c>
      <c r="O6" s="6">
        <f>(N6*P4)+N6</f>
        <v>398.65976452799998</v>
      </c>
      <c r="P6" s="6">
        <f>(O6*P4)+O6</f>
        <v>406.63295981855998</v>
      </c>
      <c r="Q6" s="6">
        <f>(P6*P4)+P6</f>
        <v>414.76561901493119</v>
      </c>
      <c r="R6" s="8">
        <f>SUM(L6:Q6)</f>
        <v>2369.7465697614912</v>
      </c>
    </row>
    <row r="7" spans="1:18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1795.1999999999998</v>
      </c>
      <c r="L7" s="5">
        <f>(B7*P4)+B7</f>
        <v>610.36799999999994</v>
      </c>
      <c r="M7" s="6">
        <f>(L7*P4)+L7</f>
        <v>622.57535999999993</v>
      </c>
      <c r="N7" s="5">
        <f>(M7*P4)+M7</f>
        <v>635.02686719999997</v>
      </c>
      <c r="O7" s="6">
        <f>(N7*P4)+N7</f>
        <v>647.72740454400002</v>
      </c>
      <c r="P7" s="5">
        <f>(O7*P4)+O7</f>
        <v>660.68195263488008</v>
      </c>
      <c r="Q7" s="6">
        <f>(P7*P4)+P7</f>
        <v>673.89559168757773</v>
      </c>
      <c r="R7" s="8">
        <f>M7+O7+Q7</f>
        <v>1944.1983562315777</v>
      </c>
    </row>
    <row r="8" spans="1:18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J8">
        <f t="shared" si="0"/>
        <v>753.5</v>
      </c>
      <c r="L8" s="5">
        <f>(B8*P4)+B8</f>
        <v>768.57</v>
      </c>
      <c r="M8" s="5">
        <f>(L8*P4)+L8</f>
        <v>783.94140000000004</v>
      </c>
      <c r="N8" s="5">
        <f>(M8*P4)+M8</f>
        <v>799.620228</v>
      </c>
      <c r="O8" s="6">
        <f>(N8*P4)+N8</f>
        <v>815.61263255999995</v>
      </c>
      <c r="P8" s="5">
        <f>(O8*P4)+O8</f>
        <v>831.92488521119992</v>
      </c>
      <c r="Q8" s="5">
        <f>(P8*P4)+P8</f>
        <v>848.56338291542397</v>
      </c>
      <c r="R8" s="8">
        <f>SUM(O8)</f>
        <v>815.61263255999995</v>
      </c>
    </row>
    <row r="9" spans="1:18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J9">
        <f>B9*(C9+D9+F9+H9)</f>
        <v>1108</v>
      </c>
      <c r="L9" s="5">
        <f>(B9*P4)+B9</f>
        <v>282.54000000000002</v>
      </c>
      <c r="M9" s="6">
        <f>(L9*P4)+L9*D9</f>
        <v>288.19080000000002</v>
      </c>
      <c r="N9" s="5">
        <f>(M9*P4)+M9</f>
        <v>293.95461600000004</v>
      </c>
      <c r="O9" s="6">
        <f>(N9*P4)+N9</f>
        <v>299.83370832000003</v>
      </c>
      <c r="P9" s="5">
        <f>(O9*P4)+O9</f>
        <v>305.83038248640003</v>
      </c>
      <c r="Q9" s="6">
        <f>(P9*P4)+P9</f>
        <v>311.94699013612802</v>
      </c>
      <c r="R9" s="8">
        <f>SUM(M9,O9,Q9)</f>
        <v>899.97149845612807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8028.1500000000005</v>
      </c>
      <c r="R18" s="5">
        <f>SUM(R6:R17)</f>
        <v>8349.1232545643034</v>
      </c>
    </row>
    <row r="19" spans="1:29">
      <c r="R19" s="15">
        <f>R18/6</f>
        <v>1391.5205424273838</v>
      </c>
      <c r="S19">
        <f>SUM(L20:P20)/5</f>
        <v>1303.3150915633919</v>
      </c>
    </row>
    <row r="20" spans="1:29">
      <c r="J20" s="5">
        <f>J18/6</f>
        <v>1338.0250000000001</v>
      </c>
      <c r="L20" s="17">
        <f>SUM(L6,L10,L17)</f>
        <v>719.40600000000006</v>
      </c>
      <c r="M20" s="17">
        <f>SUM(M6:M7,M9,M11,M17)</f>
        <v>1692.9909000000002</v>
      </c>
      <c r="N20" s="17">
        <f>SUM(N6,N12,N17)</f>
        <v>748.4700024</v>
      </c>
      <c r="O20" s="17">
        <f>SUM(O6:O9,O13,O17)</f>
        <v>2577.0003649199998</v>
      </c>
      <c r="P20" s="17">
        <f>SUM(P6,P14,P17)</f>
        <v>778.70819049696001</v>
      </c>
      <c r="Q20" s="17">
        <f>SUM(Q6:Q7,Q9,Q15,Q17)</f>
        <v>1832.5477967473441</v>
      </c>
      <c r="R20" s="17">
        <f>SUM(L20:Q20)</f>
        <v>8349.1232545643034</v>
      </c>
    </row>
    <row r="23" spans="1:29">
      <c r="A23" s="2" t="s">
        <v>44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>
      <c r="A24" s="22" t="s">
        <v>60</v>
      </c>
      <c r="B24" s="23" t="s">
        <v>9</v>
      </c>
      <c r="C24" s="25" t="s">
        <v>92</v>
      </c>
      <c r="D24" s="25"/>
      <c r="E24" s="27" t="s">
        <v>93</v>
      </c>
      <c r="F24" s="27"/>
      <c r="G24" s="25" t="s">
        <v>94</v>
      </c>
      <c r="H24" s="25"/>
      <c r="I24" s="27" t="s">
        <v>95</v>
      </c>
      <c r="J24" s="27"/>
      <c r="K24" s="25" t="s">
        <v>96</v>
      </c>
      <c r="L24" s="25"/>
      <c r="M24" s="27" t="s">
        <v>97</v>
      </c>
      <c r="N24" s="27"/>
      <c r="O24" s="23"/>
      <c r="P24" s="23"/>
      <c r="Q24" s="23"/>
      <c r="R24" s="23"/>
      <c r="S24" s="23" t="s">
        <v>20</v>
      </c>
      <c r="T24" s="23"/>
      <c r="U24" s="11">
        <v>0.02</v>
      </c>
      <c r="V24" s="23"/>
      <c r="W24" s="23"/>
      <c r="X24" s="23"/>
      <c r="Y24" s="23"/>
      <c r="Z24" s="23"/>
      <c r="AA24" s="23"/>
      <c r="AB24" s="23"/>
      <c r="AC24" s="23"/>
    </row>
    <row r="25" spans="1:29">
      <c r="A25" s="4"/>
      <c r="B25" s="4" t="s">
        <v>8</v>
      </c>
      <c r="C25" s="26" t="s">
        <v>62</v>
      </c>
      <c r="D25" s="26" t="s">
        <v>61</v>
      </c>
      <c r="E25" s="28" t="s">
        <v>63</v>
      </c>
      <c r="F25" s="28" t="s">
        <v>64</v>
      </c>
      <c r="G25" s="26" t="s">
        <v>65</v>
      </c>
      <c r="H25" s="26" t="s">
        <v>66</v>
      </c>
      <c r="I25" s="28" t="s">
        <v>67</v>
      </c>
      <c r="J25" s="28" t="s">
        <v>68</v>
      </c>
      <c r="K25" s="26" t="s">
        <v>69</v>
      </c>
      <c r="L25" s="26" t="s">
        <v>70</v>
      </c>
      <c r="M25" s="28" t="s">
        <v>71</v>
      </c>
      <c r="N25" s="28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3" t="s">
        <v>37</v>
      </c>
      <c r="B26" s="23">
        <v>368.3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3">
        <f>B26*(C26+D26+E26+F26+G26+H26+I26+J26+K26+L26+M26+N26)</f>
        <v>4419.6000000000004</v>
      </c>
      <c r="P26" s="23" t="s">
        <v>37</v>
      </c>
      <c r="Q26" s="6">
        <f>(B26*U24)+B26</f>
        <v>375.666</v>
      </c>
      <c r="R26" s="6">
        <f>(B26*U24)+B26</f>
        <v>375.666</v>
      </c>
      <c r="S26" s="6">
        <f>(R26*U24)+R26</f>
        <v>383.17932000000002</v>
      </c>
      <c r="T26" s="6">
        <f>(R26*U24)+R26</f>
        <v>383.17932000000002</v>
      </c>
      <c r="U26" s="6">
        <f>(T26*U24)+T26</f>
        <v>390.8429064</v>
      </c>
      <c r="V26" s="6">
        <f>(T26*U24)+T26</f>
        <v>390.8429064</v>
      </c>
      <c r="W26" s="6">
        <f>(V26*U24)+V26</f>
        <v>398.65976452799998</v>
      </c>
      <c r="X26" s="6">
        <f>(V26*U24)+V26</f>
        <v>398.65976452799998</v>
      </c>
      <c r="Y26" s="6">
        <f>(X26*U24)+X26</f>
        <v>406.63295981855998</v>
      </c>
      <c r="Z26" s="6">
        <f>(X26*U24)+X26</f>
        <v>406.63295981855998</v>
      </c>
      <c r="AA26" s="6">
        <f>(Z26*U24)+Z26</f>
        <v>414.76561901493119</v>
      </c>
      <c r="AB26" s="6">
        <f>(AA26*AA24)+AA26</f>
        <v>414.76561901493119</v>
      </c>
      <c r="AC26" s="8">
        <f>SUM(Q26:AB26)</f>
        <v>4739.4931395229814</v>
      </c>
    </row>
    <row r="27" spans="1:29">
      <c r="A27" s="23" t="s">
        <v>45</v>
      </c>
      <c r="B27" s="23">
        <v>598.4</v>
      </c>
      <c r="C27" s="24"/>
      <c r="D27" s="24">
        <v>1</v>
      </c>
      <c r="E27" s="24"/>
      <c r="F27" s="24">
        <v>1</v>
      </c>
      <c r="G27" s="24"/>
      <c r="H27" s="24">
        <v>1</v>
      </c>
      <c r="I27" s="24"/>
      <c r="J27" s="24">
        <v>1</v>
      </c>
      <c r="K27" s="24"/>
      <c r="L27" s="24">
        <v>1</v>
      </c>
      <c r="M27" s="24"/>
      <c r="N27" s="24">
        <v>1</v>
      </c>
      <c r="O27" s="23">
        <f>B27*(C27+D27+E27+F27+G27+H27+I27+J27+K27+L27+M27+N27)</f>
        <v>3590.3999999999996</v>
      </c>
      <c r="P27" s="23" t="s">
        <v>38</v>
      </c>
      <c r="Q27" s="18">
        <f>(B27*U24)+B27</f>
        <v>610.36799999999994</v>
      </c>
      <c r="R27" s="6">
        <f>(B27*U24)+B27</f>
        <v>610.36799999999994</v>
      </c>
      <c r="S27" s="18">
        <f>(R27*U24)+R27</f>
        <v>622.57535999999993</v>
      </c>
      <c r="T27" s="6">
        <f>(R27*U24)+R27</f>
        <v>622.57535999999993</v>
      </c>
      <c r="U27" s="18">
        <f>(T27*U24)+T27</f>
        <v>635.02686719999997</v>
      </c>
      <c r="V27" s="6">
        <f>(T27*U24)+T27</f>
        <v>635.02686719999997</v>
      </c>
      <c r="W27" s="18">
        <f>(V27*U24)+V27</f>
        <v>647.72740454400002</v>
      </c>
      <c r="X27" s="6">
        <f>(W27*AA24)+W27</f>
        <v>647.72740454400002</v>
      </c>
      <c r="Y27" s="18">
        <f>(X27*U24)+X27</f>
        <v>660.68195263488008</v>
      </c>
      <c r="Z27" s="6">
        <f>(Y27*AA24)+Y27</f>
        <v>660.68195263488008</v>
      </c>
      <c r="AA27" s="5">
        <f>(Z27*U24)+Z27</f>
        <v>673.89559168757773</v>
      </c>
      <c r="AB27" s="6">
        <f>(AA27*AA24)+AA27</f>
        <v>673.89559168757773</v>
      </c>
      <c r="AC27" s="8">
        <f>SUM(R27,T27,V27,X27,Z27,AB27)</f>
        <v>3850.2751760664578</v>
      </c>
    </row>
    <row r="28" spans="1:29">
      <c r="A28" s="23" t="s">
        <v>43</v>
      </c>
      <c r="B28" s="23">
        <v>753.5</v>
      </c>
      <c r="C28" s="24"/>
      <c r="D28" s="24"/>
      <c r="E28" s="24"/>
      <c r="F28" s="24">
        <v>1</v>
      </c>
      <c r="G28" s="24"/>
      <c r="H28" s="24"/>
      <c r="I28" s="24"/>
      <c r="J28" s="24">
        <v>1</v>
      </c>
      <c r="K28" s="24"/>
      <c r="L28" s="24">
        <v>0</v>
      </c>
      <c r="M28" s="24"/>
      <c r="N28" s="24">
        <v>1</v>
      </c>
      <c r="O28" s="23">
        <f>B28*(C28+D28+E28+F28+G28+H28+I28+J28+K28+L28+M28+N28)</f>
        <v>2260.5</v>
      </c>
      <c r="P28" s="23" t="s">
        <v>39</v>
      </c>
      <c r="Q28" s="18">
        <f>(B28*U24)+B28</f>
        <v>768.57</v>
      </c>
      <c r="R28" s="5">
        <f>(B28*U24)+B28</f>
        <v>768.57</v>
      </c>
      <c r="S28" s="18">
        <f>(R28*U24)+R28</f>
        <v>783.94140000000004</v>
      </c>
      <c r="T28" s="6">
        <f>(R28*U24)+R28</f>
        <v>783.94140000000004</v>
      </c>
      <c r="U28" s="18">
        <f>(T28*U24)+T28</f>
        <v>799.620228</v>
      </c>
      <c r="V28" s="5">
        <f>(T28*U24)+T28</f>
        <v>799.620228</v>
      </c>
      <c r="W28" s="18">
        <f>(V28*U24)+V28</f>
        <v>815.61263255999995</v>
      </c>
      <c r="X28" s="6">
        <f>(V28*U24)+V28</f>
        <v>815.61263255999995</v>
      </c>
      <c r="Y28" s="18">
        <f>(X28*U24)+X28</f>
        <v>831.92488521119992</v>
      </c>
      <c r="Z28" s="5">
        <f>(X28*U24)+X28</f>
        <v>831.92488521119992</v>
      </c>
      <c r="AA28" s="5">
        <f>(Z28*U24)+Z28</f>
        <v>848.56338291542397</v>
      </c>
      <c r="AB28" s="6">
        <f>(AA28*AA24)+AA28</f>
        <v>848.56338291542397</v>
      </c>
      <c r="AC28" s="8">
        <f>SUM(T28,X28,AB28)</f>
        <v>2448.117415475424</v>
      </c>
    </row>
    <row r="29" spans="1:29">
      <c r="A29" s="23" t="s">
        <v>40</v>
      </c>
      <c r="B29" s="23">
        <v>277</v>
      </c>
      <c r="C29" s="24">
        <v>1</v>
      </c>
      <c r="D29" s="24">
        <v>1</v>
      </c>
      <c r="E29" s="24">
        <v>1</v>
      </c>
      <c r="F29" s="24">
        <v>1</v>
      </c>
      <c r="G29" s="24">
        <v>2</v>
      </c>
      <c r="H29" s="24">
        <v>1</v>
      </c>
      <c r="I29" s="24">
        <v>1</v>
      </c>
      <c r="J29" s="24">
        <v>1</v>
      </c>
      <c r="K29" s="24">
        <v>2</v>
      </c>
      <c r="L29" s="24">
        <v>1</v>
      </c>
      <c r="M29" s="24">
        <v>1</v>
      </c>
      <c r="N29" s="24">
        <v>1</v>
      </c>
      <c r="O29" s="23">
        <f>B29*(C29+D29+F29+H29+J29+L29+N29)</f>
        <v>1939</v>
      </c>
      <c r="P29" s="23" t="s">
        <v>40</v>
      </c>
      <c r="Q29" s="6">
        <f>B29</f>
        <v>277</v>
      </c>
      <c r="R29" s="6">
        <f>((B29*C29)*U24)+(B29*C29)</f>
        <v>282.54000000000002</v>
      </c>
      <c r="S29" s="6">
        <f>R29</f>
        <v>282.54000000000002</v>
      </c>
      <c r="T29" s="6">
        <f>(S29*U24)+S29</f>
        <v>288.19080000000002</v>
      </c>
      <c r="U29" s="6">
        <f>T29*G29</f>
        <v>576.38160000000005</v>
      </c>
      <c r="V29" s="6">
        <f>(T29*U24)+T29</f>
        <v>293.95461600000004</v>
      </c>
      <c r="W29" s="6">
        <f>(T29*U24)+T29</f>
        <v>293.95461600000004</v>
      </c>
      <c r="X29" s="6">
        <f>(W29*U24)+W29</f>
        <v>299.83370832000003</v>
      </c>
      <c r="Y29" s="6">
        <f>X29*K29</f>
        <v>599.66741664000006</v>
      </c>
      <c r="Z29" s="6">
        <f>Y29/2</f>
        <v>299.83370832000003</v>
      </c>
      <c r="AA29" s="6">
        <f>(Z29*U24)+Z29</f>
        <v>305.83038248640003</v>
      </c>
      <c r="AB29" s="6">
        <f>(Z29*U24)+Z29</f>
        <v>305.83038248640003</v>
      </c>
      <c r="AC29" s="8">
        <f>SUM(Q29:AB29)</f>
        <v>4105.5572302527999</v>
      </c>
    </row>
    <row r="30" spans="1:29">
      <c r="A30" s="23" t="s">
        <v>12</v>
      </c>
      <c r="B30" s="23">
        <v>332.5</v>
      </c>
      <c r="C30" s="24">
        <v>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35" si="1">B30*(C30+D30+E30+F30+G30+H30)</f>
        <v>332.5</v>
      </c>
      <c r="P30" s="23" t="s">
        <v>12</v>
      </c>
      <c r="Q30" s="12">
        <v>285</v>
      </c>
      <c r="R30" s="5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18">
        <f>(T30*U24)+T30</f>
        <v>352.85165999999998</v>
      </c>
      <c r="V30" s="5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5">
        <f>(Y30*V24)+Y30</f>
        <v>367.10686706399997</v>
      </c>
      <c r="AA30" s="5">
        <f>(Z30*U24)+Z30</f>
        <v>374.44900440527999</v>
      </c>
      <c r="AB30" s="5">
        <f>(AA30*V24)+AA30</f>
        <v>374.44900440527999</v>
      </c>
      <c r="AC30" s="8">
        <f>SUM(Q30)</f>
        <v>285</v>
      </c>
    </row>
    <row r="31" spans="1:29">
      <c r="A31" s="23" t="s">
        <v>13</v>
      </c>
      <c r="B31" s="23">
        <v>379.05</v>
      </c>
      <c r="C31" s="24"/>
      <c r="D31" s="24">
        <v>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1"/>
        <v>379.05</v>
      </c>
      <c r="P31" s="23" t="s">
        <v>13</v>
      </c>
      <c r="Q31" s="23">
        <v>325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18">
        <f>(T31*U24)+T31</f>
        <v>402.2508924</v>
      </c>
      <c r="V31" s="5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5">
        <f>(X31*U24)+X31</f>
        <v>418.50182845296001</v>
      </c>
      <c r="AA31" s="5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3" t="s">
        <v>14</v>
      </c>
      <c r="B32" s="23">
        <v>332.5</v>
      </c>
      <c r="C32" s="24"/>
      <c r="D32" s="24"/>
      <c r="E32" s="24">
        <v>1</v>
      </c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1"/>
        <v>332.5</v>
      </c>
      <c r="P32" s="23" t="s">
        <v>14</v>
      </c>
      <c r="Q32" s="23">
        <v>285</v>
      </c>
      <c r="R32" s="5">
        <f>(B32*U24)+B32</f>
        <v>339.15</v>
      </c>
      <c r="S32" s="6">
        <f>(R32*U24)+R32</f>
        <v>345.93299999999999</v>
      </c>
      <c r="T32" s="5">
        <f>(R32*U24)+R32</f>
        <v>345.93299999999999</v>
      </c>
      <c r="U32" s="18">
        <f>(T32*U24)+T32</f>
        <v>352.85165999999998</v>
      </c>
      <c r="V32" s="5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5">
        <f>(X32*U24)+X32</f>
        <v>367.10686706399997</v>
      </c>
      <c r="AA32" s="5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3" t="s">
        <v>15</v>
      </c>
      <c r="B33" s="23">
        <v>379.05</v>
      </c>
      <c r="C33" s="24"/>
      <c r="D33" s="24"/>
      <c r="E33" s="24"/>
      <c r="F33" s="24">
        <v>1</v>
      </c>
      <c r="G33" s="24"/>
      <c r="H33" s="24"/>
      <c r="I33" s="24"/>
      <c r="J33" s="24"/>
      <c r="K33" s="24"/>
      <c r="L33" s="24"/>
      <c r="M33" s="24"/>
      <c r="N33" s="24"/>
      <c r="O33" s="23">
        <f t="shared" si="1"/>
        <v>379.05</v>
      </c>
      <c r="P33" s="23" t="s">
        <v>15</v>
      </c>
      <c r="Q33" s="23">
        <v>325</v>
      </c>
      <c r="R33" s="5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18">
        <f>(T33*U24)+T33</f>
        <v>402.2508924</v>
      </c>
      <c r="V33" s="5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5">
        <f>(X33*U24)+X33</f>
        <v>418.50182845296001</v>
      </c>
      <c r="AA33" s="5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3" t="s">
        <v>16</v>
      </c>
      <c r="B34" s="23">
        <v>332.5</v>
      </c>
      <c r="C34" s="24"/>
      <c r="D34" s="24"/>
      <c r="E34" s="24"/>
      <c r="F34" s="24"/>
      <c r="G34" s="24">
        <v>1</v>
      </c>
      <c r="H34" s="24"/>
      <c r="I34" s="24"/>
      <c r="J34" s="24"/>
      <c r="K34" s="24"/>
      <c r="L34" s="24"/>
      <c r="M34" s="24"/>
      <c r="N34" s="24"/>
      <c r="O34" s="23">
        <f t="shared" si="1"/>
        <v>332.5</v>
      </c>
      <c r="P34" s="23" t="s">
        <v>16</v>
      </c>
      <c r="Q34" s="23">
        <v>285</v>
      </c>
      <c r="R34" s="5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6">
        <f>(T34*U24)+T34</f>
        <v>352.85165999999998</v>
      </c>
      <c r="V34" s="5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5">
        <f>(X34*U24)+X34</f>
        <v>367.10686706399997</v>
      </c>
      <c r="AA34" s="5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3" t="s">
        <v>17</v>
      </c>
      <c r="B35" s="23">
        <v>379.05</v>
      </c>
      <c r="C35" s="24"/>
      <c r="D35" s="24"/>
      <c r="E35" s="24"/>
      <c r="F35" s="24"/>
      <c r="G35" s="24"/>
      <c r="H35" s="24">
        <v>1</v>
      </c>
      <c r="I35" s="24"/>
      <c r="J35" s="24"/>
      <c r="K35" s="24"/>
      <c r="L35" s="24"/>
      <c r="M35" s="24"/>
      <c r="N35" s="24"/>
      <c r="O35" s="23">
        <f t="shared" si="1"/>
        <v>379.05</v>
      </c>
      <c r="P35" s="23" t="s">
        <v>17</v>
      </c>
      <c r="Q35" s="23">
        <v>325</v>
      </c>
      <c r="R35" s="5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5">
        <f>(X35*U24)+X35</f>
        <v>418.50182845296001</v>
      </c>
      <c r="AA35" s="5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3" t="s">
        <v>73</v>
      </c>
      <c r="B36" s="23">
        <v>332.5</v>
      </c>
      <c r="C36" s="24"/>
      <c r="D36" s="24"/>
      <c r="E36" s="24"/>
      <c r="F36" s="24"/>
      <c r="G36" s="24"/>
      <c r="H36" s="24"/>
      <c r="I36" s="24">
        <v>1</v>
      </c>
      <c r="J36" s="24"/>
      <c r="K36" s="24"/>
      <c r="L36" s="24"/>
      <c r="M36" s="24"/>
      <c r="N36" s="24"/>
      <c r="O36" s="23">
        <f>B36*(C36+D36+E36+F36+G36+H36+I36)</f>
        <v>332.5</v>
      </c>
      <c r="P36" s="23" t="s">
        <v>73</v>
      </c>
      <c r="Q36" s="23">
        <v>285</v>
      </c>
      <c r="R36" s="5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5">
        <f>(T36*U24)+T36</f>
        <v>352.85165999999998</v>
      </c>
      <c r="W36" s="6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5">
        <f>(X36*U24)+X36</f>
        <v>367.10686706399997</v>
      </c>
      <c r="AA36" s="5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3" t="s">
        <v>74</v>
      </c>
      <c r="B37" s="23">
        <v>379.05</v>
      </c>
      <c r="C37" s="24"/>
      <c r="D37" s="24"/>
      <c r="E37" s="24"/>
      <c r="F37" s="24"/>
      <c r="G37" s="24"/>
      <c r="H37" s="24"/>
      <c r="I37" s="24"/>
      <c r="J37" s="24">
        <v>1</v>
      </c>
      <c r="K37" s="24"/>
      <c r="L37" s="24"/>
      <c r="M37" s="24"/>
      <c r="N37" s="24"/>
      <c r="O37" s="23">
        <f>B37*(C37+D37+E37+F37+G37+H37+I37+J37+K37+L37+M37+N37)</f>
        <v>379.05</v>
      </c>
      <c r="P37" s="23" t="s">
        <v>74</v>
      </c>
      <c r="Q37" s="23">
        <v>325</v>
      </c>
      <c r="R37" s="5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5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5">
        <f>(X37*U24)+X37</f>
        <v>418.50182845296001</v>
      </c>
      <c r="AA37" s="5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3" t="s">
        <v>75</v>
      </c>
      <c r="B38" s="23">
        <v>332.5</v>
      </c>
      <c r="C38" s="24"/>
      <c r="D38" s="24"/>
      <c r="E38" s="24"/>
      <c r="F38" s="24"/>
      <c r="G38" s="24"/>
      <c r="H38" s="24"/>
      <c r="I38" s="24"/>
      <c r="J38" s="24"/>
      <c r="K38" s="24">
        <v>1</v>
      </c>
      <c r="L38" s="24"/>
      <c r="M38" s="24"/>
      <c r="N38" s="24"/>
      <c r="O38" s="23">
        <f>B38*(C38+D38+E38+F38+G38+H38+I38+J38+K38+L38+M38+N38)</f>
        <v>332.5</v>
      </c>
      <c r="P38" s="23" t="s">
        <v>75</v>
      </c>
      <c r="Q38" s="23">
        <v>285</v>
      </c>
      <c r="R38" s="5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5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6">
        <f>(X38*U24)+X38</f>
        <v>367.10686706399997</v>
      </c>
      <c r="Z38" s="5">
        <f>(X38*U24)+X38</f>
        <v>367.10686706399997</v>
      </c>
      <c r="AA38" s="5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3" t="s">
        <v>76</v>
      </c>
      <c r="B39" s="23">
        <v>379.05</v>
      </c>
      <c r="C39" s="24"/>
      <c r="D39" s="24"/>
      <c r="E39" s="24"/>
      <c r="F39" s="24"/>
      <c r="G39" s="24"/>
      <c r="H39" s="24"/>
      <c r="I39" s="24"/>
      <c r="J39" s="24"/>
      <c r="K39" s="24"/>
      <c r="L39" s="24">
        <v>1</v>
      </c>
      <c r="M39" s="24"/>
      <c r="N39" s="24"/>
      <c r="O39" s="23">
        <f>B39*(C39+D39+E39+F39+G39+H39+I39+J39+K39+L39+M39+N39)</f>
        <v>379.05</v>
      </c>
      <c r="P39" s="23" t="s">
        <v>76</v>
      </c>
      <c r="Q39" s="23">
        <v>325</v>
      </c>
      <c r="R39" s="5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5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5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3" t="s">
        <v>77</v>
      </c>
      <c r="B40" s="23">
        <v>332.5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>
        <v>1</v>
      </c>
      <c r="N40" s="24"/>
      <c r="O40" s="23">
        <f>B40*(C40+D40+E40+F40+G40+H40+I40+J40+K40+L40+M40+N40)</f>
        <v>332.5</v>
      </c>
      <c r="P40" s="23" t="s">
        <v>77</v>
      </c>
      <c r="Q40" s="23">
        <v>285</v>
      </c>
      <c r="R40" s="5">
        <f>(B40*U24)+B40</f>
        <v>339.15</v>
      </c>
      <c r="S40" s="18">
        <f>(R40*U24)+R40</f>
        <v>345.93299999999999</v>
      </c>
      <c r="T40" s="5">
        <f>(R40*U24)+R40</f>
        <v>345.93299999999999</v>
      </c>
      <c r="U40" s="18">
        <f>(T40*U24)+T40</f>
        <v>352.85165999999998</v>
      </c>
      <c r="V40" s="5">
        <f>(T40*U24)+T40</f>
        <v>352.85165999999998</v>
      </c>
      <c r="W40" s="18">
        <f>(V40*U24)+V40</f>
        <v>359.90869319999996</v>
      </c>
      <c r="X40" s="5">
        <f>(V40*U24)+V40</f>
        <v>359.90869319999996</v>
      </c>
      <c r="Y40" s="18">
        <f>(X40*U24)+X40</f>
        <v>367.10686706399997</v>
      </c>
      <c r="Z40" s="5">
        <f>(X40*U24)+X40</f>
        <v>367.10686706399997</v>
      </c>
      <c r="AA40" s="6">
        <f>(Z40*U24)+Z40</f>
        <v>374.44900440527999</v>
      </c>
      <c r="AB40" s="5">
        <f>(Z40*U24)+Z40</f>
        <v>374.44900440527999</v>
      </c>
      <c r="AC40" s="8">
        <f>SUM(AA40)</f>
        <v>374.44900440527999</v>
      </c>
    </row>
    <row r="41" spans="1:29">
      <c r="A41" s="23" t="s">
        <v>78</v>
      </c>
      <c r="B41" s="23">
        <v>379.05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v>1</v>
      </c>
      <c r="O41" s="23">
        <f>B41*(C41+D41+E41+F41+G41+H41+I41+J41+K41+L41+M41+N41)</f>
        <v>379.05</v>
      </c>
      <c r="P41" s="23" t="s">
        <v>78</v>
      </c>
      <c r="Q41" s="23">
        <v>325</v>
      </c>
      <c r="R41" s="5">
        <f>(B41*U24)+B41</f>
        <v>386.63100000000003</v>
      </c>
      <c r="S41" s="18">
        <f>(R41*U24)+R41</f>
        <v>394.36362000000003</v>
      </c>
      <c r="T41" s="5">
        <f>(R41*U24)+R41</f>
        <v>394.36362000000003</v>
      </c>
      <c r="U41" s="18">
        <f>(T41*U24)+T41</f>
        <v>402.2508924</v>
      </c>
      <c r="V41" s="5">
        <f>(T41*U24)+T41</f>
        <v>402.2508924</v>
      </c>
      <c r="W41" s="18">
        <f>(V41*U24)+V41</f>
        <v>410.29591024799998</v>
      </c>
      <c r="X41" s="5">
        <f>(V41*U24)+V41</f>
        <v>410.29591024799998</v>
      </c>
      <c r="Y41" s="18">
        <f>(X41*U24)+X41</f>
        <v>418.50182845296001</v>
      </c>
      <c r="Z41" s="5">
        <f>(X41*U24)+X41</f>
        <v>418.50182845296001</v>
      </c>
      <c r="AA41" s="5">
        <f>(Z41*U24)+Z41</f>
        <v>426.87186502201922</v>
      </c>
      <c r="AB41" s="6">
        <f>(Z41*U24)+Z41</f>
        <v>426.87186502201922</v>
      </c>
      <c r="AC41" s="8">
        <f>SUM(AB41)</f>
        <v>426.87186502201922</v>
      </c>
    </row>
    <row r="42" spans="1:29">
      <c r="A42" s="23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/>
      <c r="P42" s="23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3" t="s">
        <v>19</v>
      </c>
      <c r="B43" s="23">
        <v>4.5</v>
      </c>
      <c r="C43" s="24">
        <v>1</v>
      </c>
      <c r="D43" s="24">
        <v>1</v>
      </c>
      <c r="E43" s="24">
        <v>1</v>
      </c>
      <c r="F43" s="24">
        <v>1</v>
      </c>
      <c r="G43" s="24">
        <v>1</v>
      </c>
      <c r="H43" s="24">
        <v>1</v>
      </c>
      <c r="I43" s="24">
        <v>1</v>
      </c>
      <c r="J43" s="24">
        <v>1</v>
      </c>
      <c r="K43" s="24">
        <v>1</v>
      </c>
      <c r="L43" s="24">
        <v>1</v>
      </c>
      <c r="M43" s="24">
        <v>1</v>
      </c>
      <c r="N43" s="24">
        <v>1</v>
      </c>
      <c r="O43" s="23">
        <f>SUM(B43)*(C43+D43+E43+F43+G43+H43+I43+J43+K43+L43+M43+N43)</f>
        <v>54</v>
      </c>
      <c r="P43" s="23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">
        <f>SUM(O26:O43)</f>
        <v>16532.799999999996</v>
      </c>
      <c r="P44" s="23"/>
      <c r="Q44" s="23">
        <f>O44/6</f>
        <v>2755.4666666666658</v>
      </c>
      <c r="R44" s="23"/>
      <c r="S44" s="23"/>
      <c r="T44" s="23"/>
      <c r="U44" s="23"/>
      <c r="V44" s="5"/>
      <c r="W44" s="5"/>
      <c r="X44" s="5"/>
      <c r="Y44" s="5"/>
      <c r="Z44" s="5"/>
      <c r="AA44" s="5"/>
      <c r="AB44" s="5"/>
      <c r="AC44" s="8">
        <f>SUM(AC26:AC43)</f>
        <v>19725.5158525521</v>
      </c>
    </row>
    <row r="45" spans="1:29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15">
        <f>AC44/12</f>
        <v>1643.7929877126751</v>
      </c>
    </row>
    <row r="46" spans="1:29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>
        <f>O44/12</f>
        <v>1377.7333333333329</v>
      </c>
      <c r="P46" s="23"/>
      <c r="Q46" s="9">
        <f>SUM(Q26,Q29:Q30,Q43)</f>
        <v>942.25599999999997</v>
      </c>
      <c r="R46" s="9">
        <f>SUM(R26:R27,R29,R31,R42:R43)</f>
        <v>1659.7949999999998</v>
      </c>
      <c r="S46" s="9">
        <f>SUM(S26,S29,S32,S43)</f>
        <v>1016.33412</v>
      </c>
      <c r="T46" s="9">
        <f>SUM(T26:T29,T33,T43)</f>
        <v>2476.9322999999999</v>
      </c>
      <c r="U46" s="9">
        <f>SUM(U26,U29,U34,U43)</f>
        <v>1324.8516024</v>
      </c>
      <c r="V46" s="9">
        <f>SUM(V26:V27,V29,V35,V43)</f>
        <v>1726.8507179999997</v>
      </c>
      <c r="W46" s="9">
        <f>SUM(W26,W29,W36,W43)</f>
        <v>1057.394018448</v>
      </c>
      <c r="X46" s="9">
        <f>SUM(X26:X29,X37,X42:X43)</f>
        <v>2577.0003649199998</v>
      </c>
      <c r="Y46" s="9">
        <f>SUM(Y26,Y29,Y38,Y43)</f>
        <v>1378.3756071369601</v>
      </c>
      <c r="Z46" s="9">
        <f>SUM(Z26:Z27,Z29,Z39,Z43)</f>
        <v>1790.6188128408003</v>
      </c>
      <c r="AA46" s="9">
        <f>SUM(AA26,AA29,AA40,AA43)</f>
        <v>1100.1127367932991</v>
      </c>
      <c r="AB46" s="9">
        <f>SUM(AB26:AB29,AB41,AB43)</f>
        <v>2674.9945720130404</v>
      </c>
      <c r="AC46" s="9">
        <f>SUM(Q46:AB46)</f>
        <v>19725.5158525521</v>
      </c>
    </row>
    <row r="49" spans="1:48">
      <c r="A49" s="2" t="s">
        <v>148</v>
      </c>
      <c r="B49" s="23" t="s">
        <v>9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 t="s">
        <v>20</v>
      </c>
      <c r="U49" s="23"/>
      <c r="V49" s="29">
        <v>1.02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>
      <c r="A50" s="22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30" t="s">
        <v>106</v>
      </c>
      <c r="K50" s="30" t="s">
        <v>107</v>
      </c>
      <c r="L50" s="30" t="s">
        <v>61</v>
      </c>
      <c r="M50" s="30" t="s">
        <v>108</v>
      </c>
      <c r="N50" s="30" t="s">
        <v>109</v>
      </c>
      <c r="O50" s="30" t="s">
        <v>64</v>
      </c>
      <c r="P50" s="30" t="s">
        <v>110</v>
      </c>
      <c r="Q50" s="30" t="s">
        <v>111</v>
      </c>
      <c r="R50" s="30" t="s">
        <v>66</v>
      </c>
      <c r="S50" s="30" t="s">
        <v>112</v>
      </c>
      <c r="T50" s="30" t="s">
        <v>113</v>
      </c>
      <c r="U50" s="30" t="s">
        <v>68</v>
      </c>
      <c r="V50" s="30" t="s">
        <v>114</v>
      </c>
      <c r="W50" s="30" t="s">
        <v>115</v>
      </c>
      <c r="X50" s="30" t="s">
        <v>70</v>
      </c>
      <c r="Y50" s="30" t="s">
        <v>116</v>
      </c>
      <c r="Z50" s="30" t="s">
        <v>117</v>
      </c>
      <c r="AA50" s="30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3" t="s">
        <v>37</v>
      </c>
      <c r="B51" s="23">
        <v>358.6</v>
      </c>
      <c r="C51" s="5">
        <f t="shared" ref="C51:H51" si="2">B51*$V$49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1">
        <v>1</v>
      </c>
      <c r="K51" s="31">
        <v>1</v>
      </c>
      <c r="L51" s="31">
        <v>1</v>
      </c>
      <c r="M51" s="31">
        <v>1</v>
      </c>
      <c r="N51" s="31">
        <v>1</v>
      </c>
      <c r="O51" s="31">
        <v>1</v>
      </c>
      <c r="P51" s="31">
        <v>1</v>
      </c>
      <c r="Q51" s="31">
        <v>1</v>
      </c>
      <c r="R51" s="31">
        <v>1</v>
      </c>
      <c r="S51" s="31">
        <v>1</v>
      </c>
      <c r="T51" s="31">
        <v>1</v>
      </c>
      <c r="U51" s="31">
        <v>1</v>
      </c>
      <c r="V51" s="31">
        <v>1</v>
      </c>
      <c r="W51" s="31">
        <v>1</v>
      </c>
      <c r="X51" s="31">
        <v>1</v>
      </c>
      <c r="Y51" s="31">
        <v>1</v>
      </c>
      <c r="Z51" s="31">
        <v>1</v>
      </c>
      <c r="AA51" s="31">
        <v>1</v>
      </c>
      <c r="AB51" s="23">
        <f t="shared" ref="AB51:AB73" si="3">B51*(J51+K51+L51+M51+N51+O51+P51+Q51+R51+S51+T51+U51+V51+W51+X51+Y51+Z51+AA51)</f>
        <v>6454.8</v>
      </c>
      <c r="AC51" s="23">
        <v>114.4</v>
      </c>
      <c r="AD51" s="6">
        <f>B51</f>
        <v>358.6</v>
      </c>
      <c r="AE51" s="6">
        <f>AD51</f>
        <v>358.6</v>
      </c>
      <c r="AF51" s="6">
        <f>C51</f>
        <v>365.77200000000005</v>
      </c>
      <c r="AG51" s="6">
        <f>C51</f>
        <v>365.77200000000005</v>
      </c>
      <c r="AH51" s="6">
        <f>C51</f>
        <v>365.77200000000005</v>
      </c>
      <c r="AI51" s="6">
        <f>D51</f>
        <v>373.08744000000007</v>
      </c>
      <c r="AJ51" s="6">
        <f>D51</f>
        <v>373.08744000000007</v>
      </c>
      <c r="AK51" s="6">
        <f>D51</f>
        <v>373.08744000000007</v>
      </c>
      <c r="AL51" s="6">
        <f>E51</f>
        <v>380.54918880000008</v>
      </c>
      <c r="AM51" s="6">
        <f>E51</f>
        <v>380.54918880000008</v>
      </c>
      <c r="AN51" s="6">
        <f>E51</f>
        <v>380.54918880000008</v>
      </c>
      <c r="AO51" s="6">
        <f>F51</f>
        <v>388.16017257600009</v>
      </c>
      <c r="AP51" s="6">
        <f>F51</f>
        <v>388.16017257600009</v>
      </c>
      <c r="AQ51" s="6">
        <f>F51</f>
        <v>388.16017257600009</v>
      </c>
      <c r="AR51" s="6">
        <f>G51</f>
        <v>395.92337602752008</v>
      </c>
      <c r="AS51" s="6">
        <f>G51</f>
        <v>395.92337602752008</v>
      </c>
      <c r="AT51" s="6">
        <f>G51</f>
        <v>395.92337602752008</v>
      </c>
      <c r="AU51" s="6">
        <f>H51</f>
        <v>403.84184354807047</v>
      </c>
      <c r="AV51" s="8">
        <f>SUM(AD51:AU51)</f>
        <v>6831.5183757586328</v>
      </c>
    </row>
    <row r="52" spans="1:48">
      <c r="A52" s="23" t="s">
        <v>45</v>
      </c>
      <c r="B52" s="23">
        <v>565.6</v>
      </c>
      <c r="C52" s="5">
        <f t="shared" ref="C52:H74" si="4">B52*$V$49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1"/>
      <c r="K52" s="31">
        <v>1</v>
      </c>
      <c r="L52" s="31"/>
      <c r="M52" s="31">
        <v>1</v>
      </c>
      <c r="N52" s="31"/>
      <c r="O52" s="31">
        <v>1</v>
      </c>
      <c r="P52" s="31"/>
      <c r="Q52" s="31">
        <v>1</v>
      </c>
      <c r="R52" s="31"/>
      <c r="S52" s="31">
        <v>1</v>
      </c>
      <c r="T52" s="31"/>
      <c r="U52" s="31">
        <v>1</v>
      </c>
      <c r="V52" s="31">
        <v>0</v>
      </c>
      <c r="W52" s="31">
        <v>1</v>
      </c>
      <c r="X52" s="31">
        <v>0</v>
      </c>
      <c r="Y52" s="31">
        <v>1</v>
      </c>
      <c r="Z52" s="31">
        <v>0</v>
      </c>
      <c r="AA52" s="31">
        <v>1</v>
      </c>
      <c r="AB52" s="23">
        <f t="shared" si="3"/>
        <v>5090.4000000000005</v>
      </c>
      <c r="AC52" s="23">
        <v>270</v>
      </c>
      <c r="AD52" s="5"/>
      <c r="AE52" s="6">
        <f>B52</f>
        <v>565.6</v>
      </c>
      <c r="AF52" s="5"/>
      <c r="AG52" s="6">
        <f>C52</f>
        <v>576.91200000000003</v>
      </c>
      <c r="AH52" s="5"/>
      <c r="AI52" s="6">
        <f>D52</f>
        <v>588.45024000000001</v>
      </c>
      <c r="AJ52" s="5"/>
      <c r="AK52" s="6">
        <f>D52</f>
        <v>588.45024000000001</v>
      </c>
      <c r="AL52" s="5"/>
      <c r="AM52" s="6">
        <f>E52</f>
        <v>600.21924480000007</v>
      </c>
      <c r="AN52" s="5"/>
      <c r="AO52" s="6">
        <f>F52</f>
        <v>612.2236296960001</v>
      </c>
      <c r="AP52" s="18"/>
      <c r="AQ52" s="6">
        <f>F52</f>
        <v>612.2236296960001</v>
      </c>
      <c r="AR52" s="18"/>
      <c r="AS52" s="6">
        <f>G52</f>
        <v>624.46810228992013</v>
      </c>
      <c r="AT52" s="18"/>
      <c r="AU52" s="6">
        <f>H52</f>
        <v>636.95746433571856</v>
      </c>
      <c r="AV52" s="8">
        <f t="shared" ref="AV52:AV73" si="5">SUM(AD52:AU52)</f>
        <v>5405.504550817639</v>
      </c>
    </row>
    <row r="53" spans="1:48">
      <c r="A53" s="23" t="s">
        <v>43</v>
      </c>
      <c r="B53" s="23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1"/>
      <c r="K53" s="31"/>
      <c r="L53" s="31"/>
      <c r="M53" s="31">
        <v>1</v>
      </c>
      <c r="N53" s="31"/>
      <c r="O53" s="31"/>
      <c r="P53" s="31"/>
      <c r="Q53" s="31">
        <v>1</v>
      </c>
      <c r="R53" s="31"/>
      <c r="S53" s="31">
        <v>0</v>
      </c>
      <c r="T53" s="31"/>
      <c r="U53" s="31">
        <v>1</v>
      </c>
      <c r="V53" s="31"/>
      <c r="W53" s="31"/>
      <c r="X53" s="31"/>
      <c r="Y53" s="31">
        <v>1</v>
      </c>
      <c r="Z53" s="31"/>
      <c r="AA53" s="31"/>
      <c r="AB53" s="23">
        <f t="shared" si="3"/>
        <v>3013.6</v>
      </c>
      <c r="AC53" s="23">
        <v>239.1</v>
      </c>
      <c r="AD53" s="5"/>
      <c r="AE53" s="5"/>
      <c r="AF53" s="5"/>
      <c r="AG53" s="6">
        <f>C53</f>
        <v>768.46799999999996</v>
      </c>
      <c r="AH53" s="5"/>
      <c r="AI53" s="5"/>
      <c r="AJ53" s="5"/>
      <c r="AK53" s="6">
        <f>D53</f>
        <v>783.83735999999999</v>
      </c>
      <c r="AL53" s="5"/>
      <c r="AM53" s="5"/>
      <c r="AN53" s="5"/>
      <c r="AO53" s="6">
        <f>E53</f>
        <v>799.51410720000001</v>
      </c>
      <c r="AP53" s="18"/>
      <c r="AQ53" s="18"/>
      <c r="AR53" s="18"/>
      <c r="AS53" s="6">
        <f>G53</f>
        <v>831.81447713088005</v>
      </c>
      <c r="AT53" s="18"/>
      <c r="AU53" s="18"/>
      <c r="AV53" s="8">
        <f t="shared" si="5"/>
        <v>3183.6339443308798</v>
      </c>
    </row>
    <row r="54" spans="1:48">
      <c r="A54" s="23" t="s">
        <v>40</v>
      </c>
      <c r="B54" s="23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1">
        <v>1</v>
      </c>
      <c r="K54" s="31">
        <v>1</v>
      </c>
      <c r="L54" s="32"/>
      <c r="M54" s="31">
        <v>2</v>
      </c>
      <c r="N54" s="31"/>
      <c r="O54" s="31">
        <v>2</v>
      </c>
      <c r="P54" s="31"/>
      <c r="Q54" s="31">
        <v>2</v>
      </c>
      <c r="R54" s="31"/>
      <c r="S54" s="31">
        <v>2</v>
      </c>
      <c r="T54" s="31"/>
      <c r="U54" s="31">
        <v>2</v>
      </c>
      <c r="V54" s="31"/>
      <c r="W54" s="31">
        <v>2</v>
      </c>
      <c r="X54" s="31"/>
      <c r="Y54" s="31">
        <v>2</v>
      </c>
      <c r="Z54" s="31"/>
      <c r="AA54" s="31">
        <v>2</v>
      </c>
      <c r="AB54" s="23">
        <f t="shared" si="3"/>
        <v>4986</v>
      </c>
      <c r="AC54" s="23">
        <v>73.099999999999994</v>
      </c>
      <c r="AD54" s="6">
        <f>B54*J54</f>
        <v>277</v>
      </c>
      <c r="AE54" s="6">
        <f>B54*K54</f>
        <v>277</v>
      </c>
      <c r="AF54" s="5"/>
      <c r="AG54" s="6">
        <f>C54*M54</f>
        <v>565.08000000000004</v>
      </c>
      <c r="AH54" s="18"/>
      <c r="AI54" s="6">
        <f>D54*O54</f>
        <v>576.38160000000005</v>
      </c>
      <c r="AJ54" s="18"/>
      <c r="AK54" s="6">
        <f>D54*Q54</f>
        <v>576.38160000000005</v>
      </c>
      <c r="AL54" s="18"/>
      <c r="AM54" s="6">
        <f>E54*S54</f>
        <v>587.90923200000009</v>
      </c>
      <c r="AN54" s="18"/>
      <c r="AO54" s="6">
        <f>F54*U54</f>
        <v>599.66741664000006</v>
      </c>
      <c r="AP54" s="18"/>
      <c r="AQ54" s="6">
        <f>F54*W54</f>
        <v>599.66741664000006</v>
      </c>
      <c r="AR54" s="18"/>
      <c r="AS54" s="6">
        <f>G54*Y54</f>
        <v>611.66076497280005</v>
      </c>
      <c r="AT54" s="18"/>
      <c r="AU54" s="6">
        <f>H54*AA54</f>
        <v>623.89398027225604</v>
      </c>
      <c r="AV54" s="8">
        <f t="shared" si="5"/>
        <v>5294.6420105250563</v>
      </c>
    </row>
    <row r="55" spans="1:48">
      <c r="A55" s="23" t="s">
        <v>12</v>
      </c>
      <c r="B55" s="23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1">
        <v>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23">
        <f t="shared" si="3"/>
        <v>332.5</v>
      </c>
      <c r="AC55" s="23">
        <v>250</v>
      </c>
      <c r="AD55" s="6">
        <f>B55</f>
        <v>332.5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332.5</v>
      </c>
    </row>
    <row r="56" spans="1:48">
      <c r="A56" s="23" t="s">
        <v>13</v>
      </c>
      <c r="B56" s="23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1"/>
      <c r="K56" s="31">
        <v>1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23">
        <f t="shared" si="3"/>
        <v>379.05</v>
      </c>
      <c r="AC56" s="23">
        <v>285</v>
      </c>
      <c r="AD56" s="18"/>
      <c r="AE56" s="6">
        <f>B56</f>
        <v>379.05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379.05</v>
      </c>
    </row>
    <row r="57" spans="1:48">
      <c r="A57" s="23" t="s">
        <v>14</v>
      </c>
      <c r="B57" s="23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1"/>
      <c r="K57" s="31"/>
      <c r="L57" s="31">
        <v>1</v>
      </c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23">
        <f t="shared" si="3"/>
        <v>332.5</v>
      </c>
      <c r="AC57" s="23">
        <v>250</v>
      </c>
      <c r="AD57" s="18"/>
      <c r="AE57" s="18"/>
      <c r="AF57" s="6">
        <f>C57</f>
        <v>339.15000000000003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339.15000000000003</v>
      </c>
    </row>
    <row r="58" spans="1:48">
      <c r="A58" s="23" t="s">
        <v>15</v>
      </c>
      <c r="B58" s="23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1"/>
      <c r="K58" s="31"/>
      <c r="L58" s="31"/>
      <c r="M58" s="31">
        <v>1</v>
      </c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23">
        <f t="shared" si="3"/>
        <v>379.05</v>
      </c>
      <c r="AC58" s="23">
        <v>285</v>
      </c>
      <c r="AD58" s="18"/>
      <c r="AE58" s="18"/>
      <c r="AF58" s="18"/>
      <c r="AG58" s="6">
        <f>C58</f>
        <v>386.63100000000003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386.63100000000003</v>
      </c>
    </row>
    <row r="59" spans="1:48">
      <c r="A59" s="23" t="s">
        <v>16</v>
      </c>
      <c r="B59" s="23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1"/>
      <c r="K59" s="31"/>
      <c r="L59" s="31"/>
      <c r="M59" s="31"/>
      <c r="N59" s="31">
        <v>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23">
        <f t="shared" si="3"/>
        <v>332.5</v>
      </c>
      <c r="AC59" s="23">
        <v>250</v>
      </c>
      <c r="AD59" s="18"/>
      <c r="AE59" s="18"/>
      <c r="AF59" s="18"/>
      <c r="AG59" s="5"/>
      <c r="AH59" s="6">
        <f>C59</f>
        <v>339.15000000000003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339.15000000000003</v>
      </c>
    </row>
    <row r="60" spans="1:48">
      <c r="A60" s="23" t="s">
        <v>17</v>
      </c>
      <c r="B60" s="23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1"/>
      <c r="K60" s="31"/>
      <c r="L60" s="31"/>
      <c r="M60" s="31"/>
      <c r="N60" s="31"/>
      <c r="O60" s="31">
        <v>1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23">
        <f t="shared" si="3"/>
        <v>379.05</v>
      </c>
      <c r="AC60" s="23">
        <v>285</v>
      </c>
      <c r="AD60" s="18"/>
      <c r="AE60" s="18"/>
      <c r="AF60" s="18"/>
      <c r="AG60" s="5"/>
      <c r="AH60" s="5"/>
      <c r="AI60" s="6">
        <f>D60</f>
        <v>394.36362000000003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394.36362000000003</v>
      </c>
    </row>
    <row r="61" spans="1:48">
      <c r="A61" s="23" t="s">
        <v>73</v>
      </c>
      <c r="B61" s="23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1"/>
      <c r="K61" s="33"/>
      <c r="L61" s="31"/>
      <c r="M61" s="31"/>
      <c r="N61" s="31"/>
      <c r="O61" s="31"/>
      <c r="P61" s="31">
        <v>1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23">
        <f t="shared" si="3"/>
        <v>332.5</v>
      </c>
      <c r="AC61" s="23">
        <v>250</v>
      </c>
      <c r="AD61" s="18"/>
      <c r="AE61" s="18"/>
      <c r="AF61" s="18"/>
      <c r="AG61" s="5"/>
      <c r="AH61" s="5"/>
      <c r="AI61" s="5"/>
      <c r="AJ61" s="6">
        <f>D61</f>
        <v>345.93300000000005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345.93300000000005</v>
      </c>
    </row>
    <row r="62" spans="1:48">
      <c r="A62" s="23" t="s">
        <v>74</v>
      </c>
      <c r="B62" s="23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1"/>
      <c r="K62" s="31"/>
      <c r="L62" s="31"/>
      <c r="M62" s="31"/>
      <c r="N62" s="31"/>
      <c r="O62" s="31"/>
      <c r="P62" s="31"/>
      <c r="Q62" s="31">
        <v>1</v>
      </c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23">
        <f t="shared" si="3"/>
        <v>379.05</v>
      </c>
      <c r="AC62" s="23">
        <v>285</v>
      </c>
      <c r="AD62" s="18"/>
      <c r="AE62" s="18"/>
      <c r="AF62" s="18"/>
      <c r="AG62" s="5"/>
      <c r="AH62" s="5"/>
      <c r="AI62" s="5"/>
      <c r="AJ62" s="5"/>
      <c r="AK62" s="6">
        <f>D62</f>
        <v>394.36362000000003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394.36362000000003</v>
      </c>
    </row>
    <row r="63" spans="1:48">
      <c r="A63" s="23" t="s">
        <v>75</v>
      </c>
      <c r="B63" s="23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1"/>
      <c r="K63" s="31"/>
      <c r="L63" s="31"/>
      <c r="M63" s="31"/>
      <c r="N63" s="31"/>
      <c r="O63" s="31"/>
      <c r="P63" s="31"/>
      <c r="Q63" s="31"/>
      <c r="R63" s="31">
        <v>1</v>
      </c>
      <c r="S63" s="31"/>
      <c r="T63" s="31"/>
      <c r="U63" s="31"/>
      <c r="V63" s="31"/>
      <c r="W63" s="31"/>
      <c r="X63" s="31"/>
      <c r="Y63" s="31"/>
      <c r="Z63" s="31"/>
      <c r="AA63" s="31"/>
      <c r="AB63" s="23">
        <f t="shared" si="3"/>
        <v>332.5</v>
      </c>
      <c r="AC63" s="23">
        <v>250</v>
      </c>
      <c r="AD63" s="18"/>
      <c r="AE63" s="18"/>
      <c r="AF63" s="18"/>
      <c r="AG63" s="5"/>
      <c r="AH63" s="5"/>
      <c r="AI63" s="5"/>
      <c r="AJ63" s="5"/>
      <c r="AK63" s="5"/>
      <c r="AL63" s="6">
        <f>E63</f>
        <v>352.85166000000004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352.85166000000004</v>
      </c>
    </row>
    <row r="64" spans="1:48">
      <c r="A64" s="23" t="s">
        <v>76</v>
      </c>
      <c r="B64" s="23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1"/>
      <c r="K64" s="31"/>
      <c r="L64" s="31"/>
      <c r="M64" s="31"/>
      <c r="N64" s="31"/>
      <c r="O64" s="31"/>
      <c r="P64" s="31"/>
      <c r="Q64" s="31"/>
      <c r="R64" s="31"/>
      <c r="S64" s="31">
        <v>1</v>
      </c>
      <c r="T64" s="31"/>
      <c r="U64" s="31"/>
      <c r="V64" s="31"/>
      <c r="W64" s="31"/>
      <c r="X64" s="31"/>
      <c r="Y64" s="31"/>
      <c r="Z64" s="31"/>
      <c r="AA64" s="31"/>
      <c r="AB64" s="23">
        <f t="shared" si="3"/>
        <v>379.05</v>
      </c>
      <c r="AC64" s="23">
        <v>285</v>
      </c>
      <c r="AD64" s="18"/>
      <c r="AE64" s="18"/>
      <c r="AF64" s="18"/>
      <c r="AG64" s="5"/>
      <c r="AH64" s="5"/>
      <c r="AI64" s="5"/>
      <c r="AJ64" s="5"/>
      <c r="AK64" s="5"/>
      <c r="AL64" s="5"/>
      <c r="AM64" s="6">
        <f>E64</f>
        <v>402.25089240000005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402.25089240000005</v>
      </c>
    </row>
    <row r="65" spans="1:48">
      <c r="A65" s="23" t="s">
        <v>77</v>
      </c>
      <c r="B65" s="23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>
        <v>1</v>
      </c>
      <c r="U65" s="31"/>
      <c r="V65" s="31"/>
      <c r="W65" s="31"/>
      <c r="X65" s="31"/>
      <c r="Y65" s="31"/>
      <c r="Z65" s="31"/>
      <c r="AA65" s="31"/>
      <c r="AB65" s="23">
        <f t="shared" si="3"/>
        <v>332.5</v>
      </c>
      <c r="AC65" s="23">
        <v>250</v>
      </c>
      <c r="AD65" s="18"/>
      <c r="AE65" s="18"/>
      <c r="AF65" s="18"/>
      <c r="AG65" s="5"/>
      <c r="AH65" s="5"/>
      <c r="AI65" s="5"/>
      <c r="AJ65" s="5"/>
      <c r="AK65" s="5"/>
      <c r="AL65" s="5"/>
      <c r="AM65" s="5"/>
      <c r="AN65" s="6">
        <f>E65</f>
        <v>352.85166000000004</v>
      </c>
      <c r="AO65" s="5"/>
      <c r="AP65" s="18"/>
      <c r="AQ65" s="18"/>
      <c r="AR65" s="18"/>
      <c r="AS65" s="18"/>
      <c r="AT65" s="18"/>
      <c r="AU65" s="18"/>
      <c r="AV65" s="8">
        <f t="shared" si="5"/>
        <v>352.85166000000004</v>
      </c>
    </row>
    <row r="66" spans="1:48">
      <c r="A66" s="23" t="s">
        <v>78</v>
      </c>
      <c r="B66" s="23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>
        <v>1</v>
      </c>
      <c r="V66" s="31"/>
      <c r="W66" s="31"/>
      <c r="X66" s="31"/>
      <c r="Y66" s="31"/>
      <c r="Z66" s="31"/>
      <c r="AA66" s="31"/>
      <c r="AB66" s="23">
        <f t="shared" si="3"/>
        <v>379.05</v>
      </c>
      <c r="AC66" s="23">
        <v>285</v>
      </c>
      <c r="AD66" s="18"/>
      <c r="AE66" s="18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410.29591024800004</v>
      </c>
      <c r="AP66" s="18"/>
      <c r="AQ66" s="18"/>
      <c r="AR66" s="18"/>
      <c r="AS66" s="18"/>
      <c r="AT66" s="18"/>
      <c r="AU66" s="18"/>
      <c r="AV66" s="8">
        <f t="shared" si="5"/>
        <v>410.29591024800004</v>
      </c>
    </row>
    <row r="67" spans="1:48">
      <c r="A67" s="23" t="s">
        <v>118</v>
      </c>
      <c r="B67" s="23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>
        <v>1</v>
      </c>
      <c r="W67" s="31"/>
      <c r="X67" s="31"/>
      <c r="Y67" s="31"/>
      <c r="Z67" s="31"/>
      <c r="AA67" s="31"/>
      <c r="AB67" s="23">
        <f t="shared" si="3"/>
        <v>332.5</v>
      </c>
      <c r="AC67" s="23">
        <v>250</v>
      </c>
      <c r="AD67" s="18"/>
      <c r="AE67" s="18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359.90869320000007</v>
      </c>
      <c r="AQ67" s="18"/>
      <c r="AR67" s="18"/>
      <c r="AS67" s="18"/>
      <c r="AT67" s="18"/>
      <c r="AU67" s="18"/>
      <c r="AV67" s="8">
        <f t="shared" si="5"/>
        <v>359.90869320000007</v>
      </c>
    </row>
    <row r="68" spans="1:48">
      <c r="A68" s="23" t="s">
        <v>119</v>
      </c>
      <c r="B68" s="23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>
        <v>1</v>
      </c>
      <c r="X68" s="31"/>
      <c r="Y68" s="31"/>
      <c r="Z68" s="31"/>
      <c r="AA68" s="31"/>
      <c r="AB68" s="23">
        <f t="shared" si="3"/>
        <v>379.05</v>
      </c>
      <c r="AC68" s="23">
        <v>285</v>
      </c>
      <c r="AD68" s="18"/>
      <c r="AE68" s="18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410.29591024800004</v>
      </c>
      <c r="AR68" s="18"/>
      <c r="AS68" s="18"/>
      <c r="AT68" s="18"/>
      <c r="AU68" s="18"/>
      <c r="AV68" s="8">
        <f t="shared" si="5"/>
        <v>410.29591024800004</v>
      </c>
    </row>
    <row r="69" spans="1:48" s="23" customFormat="1">
      <c r="A69" s="23" t="s">
        <v>120</v>
      </c>
      <c r="B69" s="23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>
        <v>1</v>
      </c>
      <c r="Y69" s="31"/>
      <c r="Z69" s="31"/>
      <c r="AA69" s="31"/>
      <c r="AB69" s="23">
        <f t="shared" si="3"/>
        <v>332.5</v>
      </c>
      <c r="AC69" s="23">
        <v>250</v>
      </c>
      <c r="AD69" s="18"/>
      <c r="AE69" s="18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367.10686706400008</v>
      </c>
      <c r="AS69" s="18"/>
      <c r="AT69" s="18"/>
      <c r="AU69" s="18"/>
      <c r="AV69" s="8">
        <f t="shared" si="5"/>
        <v>367.10686706400008</v>
      </c>
    </row>
    <row r="70" spans="1:48">
      <c r="A70" s="23" t="s">
        <v>121</v>
      </c>
      <c r="B70" s="23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>
        <v>1</v>
      </c>
      <c r="Z70" s="31"/>
      <c r="AA70" s="31"/>
      <c r="AB70" s="23">
        <f t="shared" si="3"/>
        <v>379.05</v>
      </c>
      <c r="AC70" s="23">
        <v>285</v>
      </c>
      <c r="AD70" s="18"/>
      <c r="AE70" s="18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418.50182845296007</v>
      </c>
      <c r="AT70" s="18"/>
      <c r="AU70" s="18"/>
      <c r="AV70" s="8">
        <f t="shared" si="5"/>
        <v>418.50182845296007</v>
      </c>
    </row>
    <row r="71" spans="1:48">
      <c r="A71" s="23" t="s">
        <v>122</v>
      </c>
      <c r="B71" s="23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>
        <v>1</v>
      </c>
      <c r="AA71" s="31"/>
      <c r="AB71" s="23">
        <f t="shared" si="3"/>
        <v>332.5</v>
      </c>
      <c r="AC71" s="23">
        <v>250</v>
      </c>
      <c r="AD71" s="18"/>
      <c r="AE71" s="18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367.10686706400008</v>
      </c>
      <c r="AU71" s="18"/>
      <c r="AV71" s="8">
        <f t="shared" si="5"/>
        <v>367.10686706400008</v>
      </c>
    </row>
    <row r="72" spans="1:48">
      <c r="A72" s="23" t="s">
        <v>123</v>
      </c>
      <c r="B72" s="23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>
        <v>1</v>
      </c>
      <c r="AB72" s="23">
        <f t="shared" si="3"/>
        <v>379.1</v>
      </c>
      <c r="AC72" s="23">
        <v>285</v>
      </c>
      <c r="AD72" s="18"/>
      <c r="AE72" s="18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426.92817314298242</v>
      </c>
      <c r="AV72" s="8">
        <f t="shared" si="5"/>
        <v>426.92817314298242</v>
      </c>
    </row>
    <row r="73" spans="1:48">
      <c r="A73" s="23" t="s">
        <v>179</v>
      </c>
      <c r="B73" s="23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E73*$V$49</f>
        <v>143.96347727999998</v>
      </c>
      <c r="G73" s="5">
        <f t="shared" ref="G73" si="7">F73*$V$49</f>
        <v>146.84274682559999</v>
      </c>
      <c r="H73" s="5">
        <f t="shared" ref="H73" si="8">G73*$V$49</f>
        <v>149.77960176211198</v>
      </c>
      <c r="I73" s="5"/>
      <c r="J73" s="31">
        <v>1</v>
      </c>
      <c r="K73" s="31">
        <v>1</v>
      </c>
      <c r="L73" s="31">
        <v>1</v>
      </c>
      <c r="M73" s="31">
        <v>1</v>
      </c>
      <c r="N73" s="31">
        <v>1</v>
      </c>
      <c r="O73" s="31">
        <v>1</v>
      </c>
      <c r="P73" s="31">
        <v>1</v>
      </c>
      <c r="Q73" s="31">
        <v>1</v>
      </c>
      <c r="R73" s="31">
        <v>1</v>
      </c>
      <c r="S73" s="31">
        <v>1</v>
      </c>
      <c r="T73" s="31">
        <v>1</v>
      </c>
      <c r="U73" s="31">
        <v>1</v>
      </c>
      <c r="V73" s="31">
        <v>1</v>
      </c>
      <c r="W73" s="31">
        <v>1</v>
      </c>
      <c r="X73" s="31">
        <v>1</v>
      </c>
      <c r="Y73" s="31">
        <v>1</v>
      </c>
      <c r="Z73" s="31">
        <v>1</v>
      </c>
      <c r="AA73" s="31">
        <v>1</v>
      </c>
      <c r="AB73" s="23">
        <f t="shared" si="3"/>
        <v>2394</v>
      </c>
      <c r="AC73" s="23"/>
      <c r="AD73" s="6">
        <f t="shared" ref="AD73" si="9">B73</f>
        <v>133</v>
      </c>
      <c r="AE73" s="6">
        <f t="shared" ref="AE73" si="10">B73</f>
        <v>133</v>
      </c>
      <c r="AF73" s="6">
        <f>B73</f>
        <v>133</v>
      </c>
      <c r="AG73" s="6">
        <f>C73</f>
        <v>135.66</v>
      </c>
      <c r="AH73" s="6">
        <f>C73</f>
        <v>135.66</v>
      </c>
      <c r="AI73" s="6">
        <f>C73</f>
        <v>135.66</v>
      </c>
      <c r="AJ73" s="6">
        <f>D73</f>
        <v>138.3732</v>
      </c>
      <c r="AK73" s="6">
        <f>D73</f>
        <v>138.3732</v>
      </c>
      <c r="AL73" s="6">
        <f>D73</f>
        <v>138.3732</v>
      </c>
      <c r="AM73" s="6">
        <f>E73</f>
        <v>141.14066399999999</v>
      </c>
      <c r="AN73" s="6">
        <f>E73</f>
        <v>141.14066399999999</v>
      </c>
      <c r="AO73" s="6">
        <f>E73</f>
        <v>141.14066399999999</v>
      </c>
      <c r="AP73" s="6">
        <f>F73</f>
        <v>143.96347727999998</v>
      </c>
      <c r="AQ73" s="6">
        <f>F73</f>
        <v>143.96347727999998</v>
      </c>
      <c r="AR73" s="6">
        <f>F73</f>
        <v>143.96347727999998</v>
      </c>
      <c r="AS73" s="6">
        <f>G73</f>
        <v>146.84274682559999</v>
      </c>
      <c r="AT73" s="6">
        <f>G73</f>
        <v>146.84274682559999</v>
      </c>
      <c r="AU73" s="6">
        <f>G73</f>
        <v>146.84274682559999</v>
      </c>
      <c r="AV73" s="8">
        <f t="shared" si="5"/>
        <v>2516.9402643168</v>
      </c>
    </row>
    <row r="74" spans="1:48">
      <c r="A74" s="23" t="s">
        <v>19</v>
      </c>
      <c r="B74" s="23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1">
        <v>1</v>
      </c>
      <c r="K74" s="31">
        <v>1</v>
      </c>
      <c r="L74" s="31">
        <v>1</v>
      </c>
      <c r="M74" s="31">
        <v>1</v>
      </c>
      <c r="N74" s="31">
        <v>1</v>
      </c>
      <c r="O74" s="31">
        <v>1</v>
      </c>
      <c r="P74" s="31">
        <v>1</v>
      </c>
      <c r="Q74" s="31">
        <v>1</v>
      </c>
      <c r="R74" s="31">
        <v>1</v>
      </c>
      <c r="S74" s="31">
        <v>1</v>
      </c>
      <c r="T74" s="31">
        <v>1</v>
      </c>
      <c r="U74" s="31">
        <v>1</v>
      </c>
      <c r="V74" s="31">
        <v>1</v>
      </c>
      <c r="W74" s="31">
        <v>1</v>
      </c>
      <c r="X74" s="31">
        <v>1</v>
      </c>
      <c r="Y74" s="31">
        <v>1</v>
      </c>
      <c r="Z74" s="31">
        <v>1</v>
      </c>
      <c r="AA74" s="31">
        <v>1</v>
      </c>
      <c r="AB74" s="23">
        <f>B74*(J74+K74+L74+M74+N74+O74+P74+Q74+R74+S74+T74+U74+V74+W74+X74+Y74+Z74+AA74)</f>
        <v>81</v>
      </c>
      <c r="AC74" s="23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1">
        <f>SUM(AB51:AB74)</f>
        <v>28423.799999999996</v>
      </c>
      <c r="V75" s="23"/>
      <c r="W75" s="23">
        <f>U75/6</f>
        <v>4737.2999999999993</v>
      </c>
      <c r="X75" s="23"/>
      <c r="Y75" s="23"/>
      <c r="Z75" s="23"/>
      <c r="AA75" s="23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3"/>
      <c r="AP75" s="23"/>
      <c r="AQ75" s="23"/>
      <c r="AR75" s="23"/>
      <c r="AS75" s="23"/>
      <c r="AT75" s="23"/>
      <c r="AU75" s="23"/>
      <c r="AV75" s="8">
        <f>SUM(AV51:AV74)</f>
        <v>30096.638518775653</v>
      </c>
    </row>
    <row r="76" spans="1:4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34">
        <f>AV75/18</f>
        <v>1672.0354732653141</v>
      </c>
    </row>
    <row r="77" spans="1:4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9">
        <f>SUM(AD51:AD74)</f>
        <v>1105.5999999999999</v>
      </c>
      <c r="AE77" s="9">
        <f t="shared" ref="AE77:AU77" si="11">SUM(AE51:AE74)</f>
        <v>1717.75</v>
      </c>
      <c r="AF77" s="9">
        <f t="shared" si="11"/>
        <v>842.51200000000006</v>
      </c>
      <c r="AG77" s="9">
        <f t="shared" si="11"/>
        <v>2803.1129999999998</v>
      </c>
      <c r="AH77" s="9">
        <f t="shared" si="11"/>
        <v>845.17200000000003</v>
      </c>
      <c r="AI77" s="9">
        <f t="shared" si="11"/>
        <v>2072.6246999999998</v>
      </c>
      <c r="AJ77" s="9">
        <f t="shared" si="11"/>
        <v>862.07544000000007</v>
      </c>
      <c r="AK77" s="9">
        <f t="shared" si="11"/>
        <v>2859.17526</v>
      </c>
      <c r="AL77" s="9">
        <f t="shared" si="11"/>
        <v>876.54948480000019</v>
      </c>
      <c r="AM77" s="9">
        <f t="shared" si="11"/>
        <v>2116.844658</v>
      </c>
      <c r="AN77" s="9">
        <f t="shared" si="11"/>
        <v>879.04151280000019</v>
      </c>
      <c r="AO77" s="9">
        <f t="shared" si="11"/>
        <v>2955.8728450800004</v>
      </c>
      <c r="AP77" s="9">
        <f t="shared" si="11"/>
        <v>896.90328777600018</v>
      </c>
      <c r="AQ77" s="9">
        <f t="shared" si="11"/>
        <v>2159.1815511600003</v>
      </c>
      <c r="AR77" s="9">
        <f t="shared" si="11"/>
        <v>911.86466509152012</v>
      </c>
      <c r="AS77" s="9">
        <f t="shared" si="11"/>
        <v>3034.0822404196806</v>
      </c>
      <c r="AT77" s="9">
        <f t="shared" si="11"/>
        <v>914.74393463712011</v>
      </c>
      <c r="AU77" s="9">
        <f t="shared" si="11"/>
        <v>2243.5319390113154</v>
      </c>
      <c r="AV77" s="9">
        <f>SUM(AD77:AU77)</f>
        <v>30096.638518775639</v>
      </c>
    </row>
    <row r="78" spans="1:4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88"/>
  <sheetViews>
    <sheetView zoomScale="75" zoomScaleNormal="75" workbookViewId="0">
      <selection activeCell="AO78" sqref="AO78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1" width="11.5703125" bestFit="1" customWidth="1"/>
    <col min="22" max="22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29">
      <c r="R19" s="15">
        <f>R18/6</f>
        <v>2038.5299567241209</v>
      </c>
    </row>
    <row r="20" spans="1:29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29">
      <c r="A23" s="2" t="s">
        <v>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>
      <c r="A24" s="22" t="s">
        <v>60</v>
      </c>
      <c r="B24" s="23" t="s">
        <v>9</v>
      </c>
      <c r="C24" s="25" t="s">
        <v>92</v>
      </c>
      <c r="D24" s="25"/>
      <c r="E24" s="27" t="s">
        <v>93</v>
      </c>
      <c r="F24" s="27"/>
      <c r="G24" s="25" t="s">
        <v>94</v>
      </c>
      <c r="H24" s="25"/>
      <c r="I24" s="27" t="s">
        <v>95</v>
      </c>
      <c r="J24" s="27"/>
      <c r="K24" s="25" t="s">
        <v>96</v>
      </c>
      <c r="L24" s="25"/>
      <c r="M24" s="27" t="s">
        <v>97</v>
      </c>
      <c r="N24" s="27"/>
      <c r="O24" s="23"/>
      <c r="P24" s="23"/>
      <c r="Q24" s="23"/>
      <c r="R24" s="23"/>
      <c r="S24" s="23" t="s">
        <v>20</v>
      </c>
      <c r="T24" s="23"/>
      <c r="U24" s="11">
        <v>0.02</v>
      </c>
      <c r="V24" s="23"/>
      <c r="W24" s="23"/>
      <c r="X24" s="23"/>
      <c r="Y24" s="23"/>
      <c r="Z24" s="23"/>
      <c r="AA24" s="23"/>
      <c r="AB24" s="23"/>
      <c r="AC24" s="23"/>
    </row>
    <row r="25" spans="1:29">
      <c r="A25" s="4"/>
      <c r="B25" s="4" t="s">
        <v>8</v>
      </c>
      <c r="C25" s="26" t="s">
        <v>62</v>
      </c>
      <c r="D25" s="26" t="s">
        <v>61</v>
      </c>
      <c r="E25" s="28" t="s">
        <v>63</v>
      </c>
      <c r="F25" s="28" t="s">
        <v>64</v>
      </c>
      <c r="G25" s="26" t="s">
        <v>65</v>
      </c>
      <c r="H25" s="26" t="s">
        <v>66</v>
      </c>
      <c r="I25" s="28" t="s">
        <v>67</v>
      </c>
      <c r="J25" s="28" t="s">
        <v>68</v>
      </c>
      <c r="K25" s="26" t="s">
        <v>69</v>
      </c>
      <c r="L25" s="26" t="s">
        <v>70</v>
      </c>
      <c r="M25" s="28" t="s">
        <v>71</v>
      </c>
      <c r="N25" s="28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3" t="s">
        <v>47</v>
      </c>
      <c r="B26" s="23">
        <v>397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3">
        <f>B26*(C26+D26+E26+F26+G26+H26+I26+J26+K26+L26+M26+N26)</f>
        <v>4764</v>
      </c>
      <c r="P26" s="23" t="s">
        <v>37</v>
      </c>
      <c r="Q26" s="6">
        <f>(B26*U24)+B26</f>
        <v>404.94</v>
      </c>
      <c r="R26" s="6">
        <f>(B26*U24)+B26</f>
        <v>404.94</v>
      </c>
      <c r="S26" s="6">
        <f>(R26*U24)+R26</f>
        <v>413.03879999999998</v>
      </c>
      <c r="T26" s="6">
        <f>(R26*U24)+R26</f>
        <v>413.03879999999998</v>
      </c>
      <c r="U26" s="6">
        <f>(T26*U24)+T26</f>
        <v>421.299576</v>
      </c>
      <c r="V26" s="6">
        <f>(T26*U24)+T26</f>
        <v>421.299576</v>
      </c>
      <c r="W26" s="6">
        <f>(V26*U24)+V26</f>
        <v>429.72556752000003</v>
      </c>
      <c r="X26" s="6">
        <f>(V26*U24)+V26</f>
        <v>429.72556752000003</v>
      </c>
      <c r="Y26" s="6">
        <f>(X26*U24)+X26</f>
        <v>438.32007887040004</v>
      </c>
      <c r="Z26" s="6">
        <f>(X26*U24)+X26</f>
        <v>438.32007887040004</v>
      </c>
      <c r="AA26" s="6">
        <f>(Z26*U24)+Z26</f>
        <v>447.08648044780801</v>
      </c>
      <c r="AB26" s="6">
        <f>(AA26*AA24)+AA26</f>
        <v>447.08648044780801</v>
      </c>
      <c r="AC26" s="8">
        <f>SUM(Q26:AB26)</f>
        <v>5108.8210056764156</v>
      </c>
    </row>
    <row r="27" spans="1:29">
      <c r="A27" s="23" t="s">
        <v>48</v>
      </c>
      <c r="B27" s="23">
        <v>1282.4000000000001</v>
      </c>
      <c r="C27" s="24"/>
      <c r="D27" s="24">
        <v>1</v>
      </c>
      <c r="E27" s="24"/>
      <c r="F27" s="24">
        <v>1</v>
      </c>
      <c r="G27" s="24"/>
      <c r="H27" s="24">
        <v>1</v>
      </c>
      <c r="I27" s="24"/>
      <c r="J27" s="24">
        <v>1</v>
      </c>
      <c r="K27" s="24"/>
      <c r="L27" s="24">
        <v>1</v>
      </c>
      <c r="M27" s="24"/>
      <c r="N27" s="24">
        <v>1</v>
      </c>
      <c r="O27" s="23">
        <f>B27*(C27+D27+E27+F27+G27+H27+I27+J27+K27+L27+M27+N27)</f>
        <v>7694.4000000000005</v>
      </c>
      <c r="P27" s="23" t="s">
        <v>38</v>
      </c>
      <c r="Q27" s="18">
        <f>(B27*U24)+B27</f>
        <v>1308.048</v>
      </c>
      <c r="R27" s="6">
        <f>(B27*U24)+B27</f>
        <v>1308.048</v>
      </c>
      <c r="S27" s="18">
        <f>(R27*U24)+R27</f>
        <v>1334.2089599999999</v>
      </c>
      <c r="T27" s="6">
        <f>(R27*U24)+R27</f>
        <v>1334.2089599999999</v>
      </c>
      <c r="U27" s="18">
        <f>(T27*U24)+T27</f>
        <v>1360.8931392</v>
      </c>
      <c r="V27" s="6">
        <f>(T27*U24)+T27</f>
        <v>1360.8931392</v>
      </c>
      <c r="W27" s="18">
        <f>(V27*U24)+V27</f>
        <v>1388.111001984</v>
      </c>
      <c r="X27" s="6">
        <f>(W27*AA24)+W27</f>
        <v>1388.111001984</v>
      </c>
      <c r="Y27" s="18">
        <f>(X27*U24)+X27</f>
        <v>1415.87322202368</v>
      </c>
      <c r="Z27" s="6">
        <f>(Y27*AA24)+Y27</f>
        <v>1415.87322202368</v>
      </c>
      <c r="AA27" s="5">
        <f>(Z27*U24)+Z27</f>
        <v>1444.1906864641537</v>
      </c>
      <c r="AB27" s="6">
        <f>(AA27*AA24)+AA27</f>
        <v>1444.1906864641537</v>
      </c>
      <c r="AC27" s="8">
        <f>SUM(R27,T27,V27,X27,Z27,AB27)</f>
        <v>8251.325009671833</v>
      </c>
    </row>
    <row r="28" spans="1:29">
      <c r="A28" s="23" t="s">
        <v>49</v>
      </c>
      <c r="B28" s="23">
        <v>806.8</v>
      </c>
      <c r="C28" s="24"/>
      <c r="D28" s="24"/>
      <c r="E28" s="24"/>
      <c r="F28" s="24">
        <v>1</v>
      </c>
      <c r="G28" s="24"/>
      <c r="H28" s="24"/>
      <c r="I28" s="24"/>
      <c r="J28" s="24">
        <v>1</v>
      </c>
      <c r="K28" s="24"/>
      <c r="L28" s="24">
        <v>0</v>
      </c>
      <c r="M28" s="24"/>
      <c r="N28" s="24">
        <v>1</v>
      </c>
      <c r="O28" s="23">
        <f>B28*(C28+D28+E28+F28+G28+H28+I28+J28+K28+L28+M28+N28)</f>
        <v>2420.3999999999996</v>
      </c>
      <c r="P28" s="23" t="s">
        <v>39</v>
      </c>
      <c r="Q28" s="18">
        <f>(B28*U24)+B28</f>
        <v>822.93599999999992</v>
      </c>
      <c r="R28" s="5">
        <f>(B28*U24)+B28</f>
        <v>822.93599999999992</v>
      </c>
      <c r="S28" s="18">
        <f>(R28*U24)+R28</f>
        <v>839.39471999999989</v>
      </c>
      <c r="T28" s="6">
        <f>(R28*U24)+R28</f>
        <v>839.39471999999989</v>
      </c>
      <c r="U28" s="18">
        <f>(T28*U24)+T28</f>
        <v>856.18261439999992</v>
      </c>
      <c r="V28" s="5">
        <f>(T28*U24)+T28</f>
        <v>856.18261439999992</v>
      </c>
      <c r="W28" s="18">
        <f>(V28*U24)+V28</f>
        <v>873.30626668799994</v>
      </c>
      <c r="X28" s="6">
        <f>(V28*U24)+V28</f>
        <v>873.30626668799994</v>
      </c>
      <c r="Y28" s="18">
        <f>(X28*U24)+X28</f>
        <v>890.77239202175997</v>
      </c>
      <c r="Z28" s="5">
        <f>(X28*U24)+X28</f>
        <v>890.77239202175997</v>
      </c>
      <c r="AA28" s="5">
        <f>(Z28*U24)+Z28</f>
        <v>908.58783986219521</v>
      </c>
      <c r="AB28" s="6">
        <f>(AA28*AA24)+AA28</f>
        <v>908.58783986219521</v>
      </c>
      <c r="AC28" s="8">
        <f>SUM(T28,X28,AB28)</f>
        <v>2621.2888265501952</v>
      </c>
    </row>
    <row r="29" spans="1:29">
      <c r="A29" s="23" t="s">
        <v>40</v>
      </c>
      <c r="B29" s="23">
        <v>277</v>
      </c>
      <c r="C29" s="24">
        <v>1</v>
      </c>
      <c r="D29" s="24">
        <v>1</v>
      </c>
      <c r="E29" s="24">
        <v>1</v>
      </c>
      <c r="F29" s="24">
        <v>1</v>
      </c>
      <c r="G29" s="24">
        <v>2</v>
      </c>
      <c r="H29" s="24">
        <v>1</v>
      </c>
      <c r="I29" s="24">
        <v>1</v>
      </c>
      <c r="J29" s="24">
        <v>1</v>
      </c>
      <c r="K29" s="24">
        <v>2</v>
      </c>
      <c r="L29" s="24">
        <v>1</v>
      </c>
      <c r="M29" s="24">
        <v>1</v>
      </c>
      <c r="N29" s="24">
        <v>1</v>
      </c>
      <c r="O29" s="23">
        <f>B29*(C29+D29+F29+H29+J29+L29+N29)</f>
        <v>1939</v>
      </c>
      <c r="P29" s="23" t="s">
        <v>40</v>
      </c>
      <c r="Q29" s="6">
        <f>B29</f>
        <v>277</v>
      </c>
      <c r="R29" s="6">
        <f>((B29*C29)*U24)+(B29*C29)</f>
        <v>282.54000000000002</v>
      </c>
      <c r="S29" s="6">
        <f>R29</f>
        <v>282.54000000000002</v>
      </c>
      <c r="T29" s="6">
        <f>(S29*U24)+S29</f>
        <v>288.19080000000002</v>
      </c>
      <c r="U29" s="6">
        <f>T29*G29</f>
        <v>576.38160000000005</v>
      </c>
      <c r="V29" s="6">
        <f>(T29*U24)+T29</f>
        <v>293.95461600000004</v>
      </c>
      <c r="W29" s="6">
        <f>(T29*U24)+T29</f>
        <v>293.95461600000004</v>
      </c>
      <c r="X29" s="6">
        <f>(W29*U24)+W29</f>
        <v>299.83370832000003</v>
      </c>
      <c r="Y29" s="6">
        <f>X29*K29</f>
        <v>599.66741664000006</v>
      </c>
      <c r="Z29" s="6">
        <f>Y29/2</f>
        <v>299.83370832000003</v>
      </c>
      <c r="AA29" s="6">
        <f>(Z29*U24)+Z29</f>
        <v>305.83038248640003</v>
      </c>
      <c r="AB29" s="6">
        <f>(Z29*U24)+Z29</f>
        <v>305.83038248640003</v>
      </c>
      <c r="AC29" s="8">
        <f>SUM(Q29:AB29)</f>
        <v>4105.5572302527999</v>
      </c>
    </row>
    <row r="30" spans="1:29">
      <c r="A30" s="23" t="s">
        <v>12</v>
      </c>
      <c r="B30" s="23">
        <v>412.3</v>
      </c>
      <c r="C30" s="24">
        <v>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35" si="1">B30*(C30+D30+E30+F30+G30+H30)</f>
        <v>412.3</v>
      </c>
      <c r="P30" s="23" t="s">
        <v>12</v>
      </c>
      <c r="Q30" s="23">
        <v>412.3</v>
      </c>
      <c r="R30" s="5">
        <f>(B30*U24)+B30</f>
        <v>420.54599999999999</v>
      </c>
      <c r="S30" s="18">
        <f>(R30*U24)+R30</f>
        <v>428.95691999999997</v>
      </c>
      <c r="T30" s="5">
        <f>(R30*U24)+R30</f>
        <v>428.95691999999997</v>
      </c>
      <c r="U30" s="18">
        <f>(T30*U24)+T30</f>
        <v>437.53605839999994</v>
      </c>
      <c r="V30" s="5">
        <f>(T30*U24)+T30</f>
        <v>437.53605839999994</v>
      </c>
      <c r="W30" s="18">
        <f>(V30*U24)+V30</f>
        <v>446.28677956799993</v>
      </c>
      <c r="X30" s="5">
        <f>(W30*V24)+W30</f>
        <v>446.28677956799993</v>
      </c>
      <c r="Y30" s="18">
        <f>(X30*U24)+X30</f>
        <v>455.21251515935995</v>
      </c>
      <c r="Z30" s="5">
        <f>(Y30*V24)+Y30</f>
        <v>455.21251515935995</v>
      </c>
      <c r="AA30" s="5">
        <f>(Z30*U24)+Z30</f>
        <v>464.31676546254715</v>
      </c>
      <c r="AB30" s="5">
        <f>(AA30*V24)+AA30</f>
        <v>464.31676546254715</v>
      </c>
      <c r="AC30" s="8">
        <f>SUM(Q30)</f>
        <v>412.3</v>
      </c>
    </row>
    <row r="31" spans="1:29">
      <c r="A31" s="23" t="s">
        <v>13</v>
      </c>
      <c r="B31" s="23">
        <v>465.5</v>
      </c>
      <c r="C31" s="24"/>
      <c r="D31" s="24">
        <v>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1"/>
        <v>465.5</v>
      </c>
      <c r="P31" s="23" t="s">
        <v>13</v>
      </c>
      <c r="Q31" s="23">
        <v>465.5</v>
      </c>
      <c r="R31" s="6">
        <f>(B31*U24)+B31</f>
        <v>474.81</v>
      </c>
      <c r="S31" s="18">
        <f>(R31*U24)+R31</f>
        <v>484.30619999999999</v>
      </c>
      <c r="T31" s="5">
        <f>(R31*U24)+R31</f>
        <v>484.30619999999999</v>
      </c>
      <c r="U31" s="18">
        <f>(T31*U24)+T31</f>
        <v>493.992324</v>
      </c>
      <c r="V31" s="5">
        <f>(T31*U24)+T31</f>
        <v>493.992324</v>
      </c>
      <c r="W31" s="18">
        <f>(V31*U24)+V31</f>
        <v>503.87217048000002</v>
      </c>
      <c r="X31" s="5">
        <f>(V31*U24)+V31</f>
        <v>503.87217048000002</v>
      </c>
      <c r="Y31" s="18">
        <f>(X31*U24)+X31</f>
        <v>513.94961388960007</v>
      </c>
      <c r="Z31" s="5">
        <f>(X31*U24)+X31</f>
        <v>513.94961388960007</v>
      </c>
      <c r="AA31" s="5">
        <f>(Z31*U24)+Z31</f>
        <v>524.22860616739206</v>
      </c>
      <c r="AB31" s="5">
        <f>(Z31*U24)+Z31</f>
        <v>524.22860616739206</v>
      </c>
      <c r="AC31" s="8">
        <f>SUM(R31)</f>
        <v>474.81</v>
      </c>
    </row>
    <row r="32" spans="1:29">
      <c r="A32" s="23" t="s">
        <v>14</v>
      </c>
      <c r="B32" s="23">
        <v>412.3</v>
      </c>
      <c r="C32" s="24"/>
      <c r="D32" s="24"/>
      <c r="E32" s="24">
        <v>1</v>
      </c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1"/>
        <v>412.3</v>
      </c>
      <c r="P32" s="23" t="s">
        <v>14</v>
      </c>
      <c r="Q32" s="23">
        <v>412.3</v>
      </c>
      <c r="R32" s="5">
        <f>(B32*U24)+B32</f>
        <v>420.54599999999999</v>
      </c>
      <c r="S32" s="6">
        <f>(R32*U24)+R32</f>
        <v>428.95691999999997</v>
      </c>
      <c r="T32" s="5">
        <f>(R32*U24)+R32</f>
        <v>428.95691999999997</v>
      </c>
      <c r="U32" s="18">
        <f>(T32*U24)+T32</f>
        <v>437.53605839999994</v>
      </c>
      <c r="V32" s="5">
        <f>(T32*U24)+T32</f>
        <v>437.53605839999994</v>
      </c>
      <c r="W32" s="18">
        <f>(V32*U24)+V32</f>
        <v>446.28677956799993</v>
      </c>
      <c r="X32" s="5">
        <f>(V32*U24)+V32</f>
        <v>446.28677956799993</v>
      </c>
      <c r="Y32" s="18">
        <f>(X32*U24)+X32</f>
        <v>455.21251515935995</v>
      </c>
      <c r="Z32" s="5">
        <f>(X32*U24)+X32</f>
        <v>455.21251515935995</v>
      </c>
      <c r="AA32" s="5">
        <f>(Z32*U24)+Z32</f>
        <v>464.31676546254715</v>
      </c>
      <c r="AB32" s="5">
        <f>(Z32*U24)+Z32</f>
        <v>464.31676546254715</v>
      </c>
      <c r="AC32" s="8">
        <f>SUM(S32)</f>
        <v>428.95691999999997</v>
      </c>
    </row>
    <row r="33" spans="1:29">
      <c r="A33" s="23" t="s">
        <v>15</v>
      </c>
      <c r="B33" s="23">
        <v>465.5</v>
      </c>
      <c r="C33" s="24"/>
      <c r="D33" s="24"/>
      <c r="E33" s="24"/>
      <c r="F33" s="24">
        <v>1</v>
      </c>
      <c r="G33" s="24"/>
      <c r="H33" s="24"/>
      <c r="I33" s="24"/>
      <c r="J33" s="24"/>
      <c r="K33" s="24"/>
      <c r="L33" s="24"/>
      <c r="M33" s="24"/>
      <c r="N33" s="24"/>
      <c r="O33" s="23">
        <f t="shared" si="1"/>
        <v>465.5</v>
      </c>
      <c r="P33" s="23" t="s">
        <v>15</v>
      </c>
      <c r="Q33" s="23">
        <v>465.5</v>
      </c>
      <c r="R33" s="5">
        <f>(B33*U24)+B33</f>
        <v>474.81</v>
      </c>
      <c r="S33" s="18">
        <f>(R33*U24)+R33</f>
        <v>484.30619999999999</v>
      </c>
      <c r="T33" s="6">
        <f>(R33*U24)+R33</f>
        <v>484.30619999999999</v>
      </c>
      <c r="U33" s="18">
        <f>(T33*U24)+T33</f>
        <v>493.992324</v>
      </c>
      <c r="V33" s="5">
        <f>(T33*U24)+T33</f>
        <v>493.992324</v>
      </c>
      <c r="W33" s="18">
        <f>(V33*U24)+V33</f>
        <v>503.87217048000002</v>
      </c>
      <c r="X33" s="5">
        <f>(V33*U24)+V33</f>
        <v>503.87217048000002</v>
      </c>
      <c r="Y33" s="18">
        <f>(X33*U24)+X33</f>
        <v>513.94961388960007</v>
      </c>
      <c r="Z33" s="5">
        <f>(X33*U24)+X33</f>
        <v>513.94961388960007</v>
      </c>
      <c r="AA33" s="5">
        <f>(Z33*U24)+Z33</f>
        <v>524.22860616739206</v>
      </c>
      <c r="AB33" s="5">
        <f>(Z33*U24)+Z33</f>
        <v>524.22860616739206</v>
      </c>
      <c r="AC33" s="8">
        <f>SUM(T33)</f>
        <v>484.30619999999999</v>
      </c>
    </row>
    <row r="34" spans="1:29">
      <c r="A34" s="23" t="s">
        <v>16</v>
      </c>
      <c r="B34" s="23">
        <v>412.3</v>
      </c>
      <c r="C34" s="24"/>
      <c r="D34" s="24"/>
      <c r="E34" s="24"/>
      <c r="F34" s="24"/>
      <c r="G34" s="24">
        <v>1</v>
      </c>
      <c r="H34" s="24"/>
      <c r="I34" s="24"/>
      <c r="J34" s="24"/>
      <c r="K34" s="24"/>
      <c r="L34" s="24"/>
      <c r="M34" s="24"/>
      <c r="N34" s="24"/>
      <c r="O34" s="23">
        <f t="shared" si="1"/>
        <v>412.3</v>
      </c>
      <c r="P34" s="23" t="s">
        <v>16</v>
      </c>
      <c r="Q34" s="23">
        <v>412.3</v>
      </c>
      <c r="R34" s="5">
        <f>(B34*U24)+B34</f>
        <v>420.54599999999999</v>
      </c>
      <c r="S34" s="18">
        <f>(R34*U24)+R34</f>
        <v>428.95691999999997</v>
      </c>
      <c r="T34" s="5">
        <f>(R34*U24)+R34</f>
        <v>428.95691999999997</v>
      </c>
      <c r="U34" s="6">
        <f>(T34*U24)+T34</f>
        <v>437.53605839999994</v>
      </c>
      <c r="V34" s="5">
        <f>(T34*U24)+T34</f>
        <v>437.53605839999994</v>
      </c>
      <c r="W34" s="18">
        <f>(V34*U24)+V34</f>
        <v>446.28677956799993</v>
      </c>
      <c r="X34" s="5">
        <f>(V34*U24)+V34</f>
        <v>446.28677956799993</v>
      </c>
      <c r="Y34" s="18">
        <f>(X34*U24)+X34</f>
        <v>455.21251515935995</v>
      </c>
      <c r="Z34" s="5">
        <f>(X34*U24)+X34</f>
        <v>455.21251515935995</v>
      </c>
      <c r="AA34" s="5">
        <f>(Z34*U24)+Z34</f>
        <v>464.31676546254715</v>
      </c>
      <c r="AB34" s="5">
        <f>(Z34*U24)+Z34</f>
        <v>464.31676546254715</v>
      </c>
      <c r="AC34" s="8">
        <f>SUM(U34)</f>
        <v>437.53605839999994</v>
      </c>
    </row>
    <row r="35" spans="1:29">
      <c r="A35" s="23" t="s">
        <v>17</v>
      </c>
      <c r="B35" s="23">
        <v>465.5</v>
      </c>
      <c r="C35" s="24"/>
      <c r="D35" s="24"/>
      <c r="E35" s="24"/>
      <c r="F35" s="24"/>
      <c r="G35" s="24"/>
      <c r="H35" s="24">
        <v>1</v>
      </c>
      <c r="I35" s="24"/>
      <c r="J35" s="24"/>
      <c r="K35" s="24"/>
      <c r="L35" s="24"/>
      <c r="M35" s="24"/>
      <c r="N35" s="24"/>
      <c r="O35" s="23">
        <f t="shared" si="1"/>
        <v>465.5</v>
      </c>
      <c r="P35" s="23" t="s">
        <v>17</v>
      </c>
      <c r="Q35" s="23">
        <v>465.5</v>
      </c>
      <c r="R35" s="5">
        <f>(B35*U24)+B35</f>
        <v>474.81</v>
      </c>
      <c r="S35" s="18">
        <f>(R35*U24)+R35</f>
        <v>484.30619999999999</v>
      </c>
      <c r="T35" s="5">
        <f>(R35*U24)+R35</f>
        <v>484.30619999999999</v>
      </c>
      <c r="U35" s="18">
        <f>(T35*U24)+T35</f>
        <v>493.992324</v>
      </c>
      <c r="V35" s="6">
        <f>(T35*U24)+T35</f>
        <v>493.992324</v>
      </c>
      <c r="W35" s="18">
        <f>(V35*U24)+V35</f>
        <v>503.87217048000002</v>
      </c>
      <c r="X35" s="5">
        <f>(V35*U24)+V35</f>
        <v>503.87217048000002</v>
      </c>
      <c r="Y35" s="18">
        <f>(X35*U24)+X35</f>
        <v>513.94961388960007</v>
      </c>
      <c r="Z35" s="5">
        <f>(X35*U24)+X35</f>
        <v>513.94961388960007</v>
      </c>
      <c r="AA35" s="5">
        <f>(Z35*U24)+Z35</f>
        <v>524.22860616739206</v>
      </c>
      <c r="AB35" s="5">
        <f>(Z35*U24)+Z35</f>
        <v>524.22860616739206</v>
      </c>
      <c r="AC35" s="8">
        <f>SUM(V35)</f>
        <v>493.992324</v>
      </c>
    </row>
    <row r="36" spans="1:29">
      <c r="A36" s="23" t="s">
        <v>73</v>
      </c>
      <c r="B36" s="23">
        <v>412.3</v>
      </c>
      <c r="C36" s="24"/>
      <c r="D36" s="24"/>
      <c r="E36" s="24"/>
      <c r="F36" s="24"/>
      <c r="G36" s="24"/>
      <c r="H36" s="24"/>
      <c r="I36" s="24">
        <v>1</v>
      </c>
      <c r="J36" s="24"/>
      <c r="K36" s="24"/>
      <c r="L36" s="24"/>
      <c r="M36" s="24"/>
      <c r="N36" s="24"/>
      <c r="O36" s="23">
        <f>B36*(C36+D36+E36+F36+G36+H36+I36)</f>
        <v>412.3</v>
      </c>
      <c r="P36" s="23" t="s">
        <v>73</v>
      </c>
      <c r="Q36" s="23">
        <v>412.3</v>
      </c>
      <c r="R36" s="5">
        <f>(B36*U24)+B36</f>
        <v>420.54599999999999</v>
      </c>
      <c r="S36" s="18">
        <f>(R36*U24)+R36</f>
        <v>428.95691999999997</v>
      </c>
      <c r="T36" s="5">
        <f>(R36*U24)+R36</f>
        <v>428.95691999999997</v>
      </c>
      <c r="U36" s="18">
        <f>(T36*U24)+T36</f>
        <v>437.53605839999994</v>
      </c>
      <c r="V36" s="5">
        <f>(T36*U24)+T36</f>
        <v>437.53605839999994</v>
      </c>
      <c r="W36" s="6">
        <f>(V36*U24)+V36</f>
        <v>446.28677956799993</v>
      </c>
      <c r="X36" s="5">
        <f>(V36*U24)+V36</f>
        <v>446.28677956799993</v>
      </c>
      <c r="Y36" s="18">
        <f>(X36*U24)+X36</f>
        <v>455.21251515935995</v>
      </c>
      <c r="Z36" s="5">
        <f>(X36*U24)+X36</f>
        <v>455.21251515935995</v>
      </c>
      <c r="AA36" s="5">
        <f>(Z36*U24)+Z36</f>
        <v>464.31676546254715</v>
      </c>
      <c r="AB36" s="5">
        <f>(Z36*U24)+Z36</f>
        <v>464.31676546254715</v>
      </c>
      <c r="AC36" s="8">
        <f>SUM(W36)</f>
        <v>446.28677956799993</v>
      </c>
    </row>
    <row r="37" spans="1:29">
      <c r="A37" s="23" t="s">
        <v>74</v>
      </c>
      <c r="B37" s="23">
        <v>465.5</v>
      </c>
      <c r="C37" s="24"/>
      <c r="D37" s="24"/>
      <c r="E37" s="24"/>
      <c r="F37" s="24"/>
      <c r="G37" s="24"/>
      <c r="H37" s="24"/>
      <c r="I37" s="24"/>
      <c r="J37" s="24">
        <v>1</v>
      </c>
      <c r="K37" s="24"/>
      <c r="L37" s="24"/>
      <c r="M37" s="24"/>
      <c r="N37" s="24"/>
      <c r="O37" s="23">
        <f>B37*(C37+D37+E37+F37+G37+H37+I37+J37+K37+L37+M37+N37)</f>
        <v>465.5</v>
      </c>
      <c r="P37" s="23" t="s">
        <v>74</v>
      </c>
      <c r="Q37" s="23">
        <v>465.5</v>
      </c>
      <c r="R37" s="5">
        <f>(B37*U24)+B37</f>
        <v>474.81</v>
      </c>
      <c r="S37" s="18">
        <f>(R37*U24)+R37</f>
        <v>484.30619999999999</v>
      </c>
      <c r="T37" s="5">
        <f>(R37*U24)+R37</f>
        <v>484.30619999999999</v>
      </c>
      <c r="U37" s="18">
        <f>(T37*U24)+T37</f>
        <v>493.992324</v>
      </c>
      <c r="V37" s="5">
        <f>(T37*U24)+T37</f>
        <v>493.992324</v>
      </c>
      <c r="W37" s="18">
        <f>(V37*U24)+V37</f>
        <v>503.87217048000002</v>
      </c>
      <c r="X37" s="6">
        <f>(V37*U24)+V37</f>
        <v>503.87217048000002</v>
      </c>
      <c r="Y37" s="18">
        <f>(X37*U24)+X37</f>
        <v>513.94961388960007</v>
      </c>
      <c r="Z37" s="5">
        <f>(X37*U24)+X37</f>
        <v>513.94961388960007</v>
      </c>
      <c r="AA37" s="5">
        <f>(Z37*U24)+Z37</f>
        <v>524.22860616739206</v>
      </c>
      <c r="AB37" s="5">
        <f>(Z37*U24)+Z37</f>
        <v>524.22860616739206</v>
      </c>
      <c r="AC37" s="8">
        <f>SUM(X37)</f>
        <v>503.87217048000002</v>
      </c>
    </row>
    <row r="38" spans="1:29">
      <c r="A38" s="23" t="s">
        <v>75</v>
      </c>
      <c r="B38" s="23">
        <v>412.3</v>
      </c>
      <c r="C38" s="24"/>
      <c r="D38" s="24"/>
      <c r="E38" s="24"/>
      <c r="F38" s="24"/>
      <c r="G38" s="24"/>
      <c r="H38" s="24"/>
      <c r="I38" s="24"/>
      <c r="J38" s="24"/>
      <c r="K38" s="24">
        <v>1</v>
      </c>
      <c r="L38" s="24"/>
      <c r="M38" s="24"/>
      <c r="N38" s="24"/>
      <c r="O38" s="23">
        <f>B38*(C38+D38+E38+F38+G38+H38+I38+J38+K38+L38+M38+N38)</f>
        <v>412.3</v>
      </c>
      <c r="P38" s="23" t="s">
        <v>75</v>
      </c>
      <c r="Q38" s="23">
        <v>412.3</v>
      </c>
      <c r="R38" s="5">
        <f>(B38*U24)+B38</f>
        <v>420.54599999999999</v>
      </c>
      <c r="S38" s="18">
        <f>(R38*U24)+R38</f>
        <v>428.95691999999997</v>
      </c>
      <c r="T38" s="5">
        <f>(R38*U24)+R38</f>
        <v>428.95691999999997</v>
      </c>
      <c r="U38" s="18">
        <f>(T38*U24)+T38</f>
        <v>437.53605839999994</v>
      </c>
      <c r="V38" s="5">
        <f>(T38*U24)+T38</f>
        <v>437.53605839999994</v>
      </c>
      <c r="W38" s="18">
        <f>(V38*U24)+V38</f>
        <v>446.28677956799993</v>
      </c>
      <c r="X38" s="5">
        <f>(V38*U24)+V38</f>
        <v>446.28677956799993</v>
      </c>
      <c r="Y38" s="6">
        <f>(X38*U24)+X38</f>
        <v>455.21251515935995</v>
      </c>
      <c r="Z38" s="5">
        <f>(X38*U24)+X38</f>
        <v>455.21251515935995</v>
      </c>
      <c r="AA38" s="5">
        <f>(Z38*U24)+Z38</f>
        <v>464.31676546254715</v>
      </c>
      <c r="AB38" s="5">
        <f>(Z38*U24)+Z38</f>
        <v>464.31676546254715</v>
      </c>
      <c r="AC38" s="8">
        <f>SUM(Y38)</f>
        <v>455.21251515935995</v>
      </c>
    </row>
    <row r="39" spans="1:29">
      <c r="A39" s="23" t="s">
        <v>76</v>
      </c>
      <c r="B39" s="23">
        <v>465.5</v>
      </c>
      <c r="C39" s="24"/>
      <c r="D39" s="24"/>
      <c r="E39" s="24"/>
      <c r="F39" s="24"/>
      <c r="G39" s="24"/>
      <c r="H39" s="24"/>
      <c r="I39" s="24"/>
      <c r="J39" s="24"/>
      <c r="K39" s="24"/>
      <c r="L39" s="24">
        <v>1</v>
      </c>
      <c r="M39" s="24"/>
      <c r="N39" s="24"/>
      <c r="O39" s="23">
        <f>B39*(C39+D39+E39+F39+G39+H39+I39+J39+K39+L39+M39+N39)</f>
        <v>465.5</v>
      </c>
      <c r="P39" s="23" t="s">
        <v>76</v>
      </c>
      <c r="Q39" s="23">
        <v>465.5</v>
      </c>
      <c r="R39" s="5">
        <f>(B39*U24)+B39</f>
        <v>474.81</v>
      </c>
      <c r="S39" s="18">
        <f>(R39*U24)+R39</f>
        <v>484.30619999999999</v>
      </c>
      <c r="T39" s="5">
        <f>(R39*U24)+R39</f>
        <v>484.30619999999999</v>
      </c>
      <c r="U39" s="18">
        <f>(T39*U24)+T39</f>
        <v>493.992324</v>
      </c>
      <c r="V39" s="5">
        <f>(T39*U24)+T39</f>
        <v>493.992324</v>
      </c>
      <c r="W39" s="18">
        <f>(V39*U24)+V39</f>
        <v>503.87217048000002</v>
      </c>
      <c r="X39" s="5">
        <f>(V39*U24)+V39</f>
        <v>503.87217048000002</v>
      </c>
      <c r="Y39" s="18">
        <f>(X39*U24)+X39</f>
        <v>513.94961388960007</v>
      </c>
      <c r="Z39" s="6">
        <f>(X39*U24)+X39</f>
        <v>513.94961388960007</v>
      </c>
      <c r="AA39" s="5">
        <f>(Z39*U24)+Z39</f>
        <v>524.22860616739206</v>
      </c>
      <c r="AB39" s="5">
        <f>(Z39*U24)+Z39</f>
        <v>524.22860616739206</v>
      </c>
      <c r="AC39" s="8">
        <f>SUM(Z39)</f>
        <v>513.94961388960007</v>
      </c>
    </row>
    <row r="40" spans="1:29">
      <c r="A40" s="23" t="s">
        <v>77</v>
      </c>
      <c r="B40" s="23">
        <v>412.3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>
        <v>1</v>
      </c>
      <c r="N40" s="24"/>
      <c r="O40" s="23">
        <f>B40*(C40+D40+E40+F40+G40+H40+I40+J40+K40+L40+M40+N40)</f>
        <v>412.3</v>
      </c>
      <c r="P40" s="23" t="s">
        <v>77</v>
      </c>
      <c r="Q40" s="23">
        <v>412.3</v>
      </c>
      <c r="R40" s="5">
        <f>(B40*U24)+B40</f>
        <v>420.54599999999999</v>
      </c>
      <c r="S40" s="18">
        <f>(R40*U24)+R40</f>
        <v>428.95691999999997</v>
      </c>
      <c r="T40" s="5">
        <f>(R40*U24)+R40</f>
        <v>428.95691999999997</v>
      </c>
      <c r="U40" s="18">
        <f>(T40*U24)+T40</f>
        <v>437.53605839999994</v>
      </c>
      <c r="V40" s="5">
        <f>(T40*U24)+T40</f>
        <v>437.53605839999994</v>
      </c>
      <c r="W40" s="18">
        <f>(V40*U24)+V40</f>
        <v>446.28677956799993</v>
      </c>
      <c r="X40" s="5">
        <f>(V40*U24)+V40</f>
        <v>446.28677956799993</v>
      </c>
      <c r="Y40" s="18">
        <f>(X40*U24)+X40</f>
        <v>455.21251515935995</v>
      </c>
      <c r="Z40" s="5">
        <f>(X40*U24)+X40</f>
        <v>455.21251515935995</v>
      </c>
      <c r="AA40" s="6">
        <f>(Z40*U24)+Z40</f>
        <v>464.31676546254715</v>
      </c>
      <c r="AB40" s="5">
        <f>(Z40*U24)+Z40</f>
        <v>464.31676546254715</v>
      </c>
      <c r="AC40" s="8">
        <f>SUM(AA40)</f>
        <v>464.31676546254715</v>
      </c>
    </row>
    <row r="41" spans="1:29">
      <c r="A41" s="23" t="s">
        <v>78</v>
      </c>
      <c r="B41" s="23">
        <v>465.5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v>1</v>
      </c>
      <c r="O41" s="23">
        <f>B41*(C41+D41+E41+F41+G41+H41+I41+J41+K41+L41+M41+N41)</f>
        <v>465.5</v>
      </c>
      <c r="P41" s="23" t="s">
        <v>78</v>
      </c>
      <c r="Q41" s="23">
        <v>465.5</v>
      </c>
      <c r="R41" s="5">
        <f>(B41*U24)+B41</f>
        <v>474.81</v>
      </c>
      <c r="S41" s="18">
        <f>(R41*U24)+R41</f>
        <v>484.30619999999999</v>
      </c>
      <c r="T41" s="5">
        <f>(R41*U24)+R41</f>
        <v>484.30619999999999</v>
      </c>
      <c r="U41" s="18">
        <f>(T41*U24)+T41</f>
        <v>493.992324</v>
      </c>
      <c r="V41" s="5">
        <f>(T41*U24)+T41</f>
        <v>493.992324</v>
      </c>
      <c r="W41" s="18">
        <f>(V41*U24)+V41</f>
        <v>503.87217048000002</v>
      </c>
      <c r="X41" s="5">
        <f>(V41*U24)+V41</f>
        <v>503.87217048000002</v>
      </c>
      <c r="Y41" s="18">
        <f>(X41*U24)+X41</f>
        <v>513.94961388960007</v>
      </c>
      <c r="Z41" s="5">
        <f>(X41*U24)+X41</f>
        <v>513.94961388960007</v>
      </c>
      <c r="AA41" s="5">
        <f>(Z41*U24)+Z41</f>
        <v>524.22860616739206</v>
      </c>
      <c r="AB41" s="6">
        <f>(Z41*U24)+Z41</f>
        <v>524.22860616739206</v>
      </c>
      <c r="AC41" s="8">
        <f>SUM(AB41)</f>
        <v>524.22860616739206</v>
      </c>
    </row>
    <row r="42" spans="1:29">
      <c r="A42" s="23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/>
      <c r="P42" s="23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3" t="s">
        <v>19</v>
      </c>
      <c r="B43" s="23">
        <v>4.5</v>
      </c>
      <c r="C43" s="24">
        <v>1</v>
      </c>
      <c r="D43" s="24">
        <v>1</v>
      </c>
      <c r="E43" s="24">
        <v>1</v>
      </c>
      <c r="F43" s="24">
        <v>1</v>
      </c>
      <c r="G43" s="24">
        <v>1</v>
      </c>
      <c r="H43" s="24">
        <v>1</v>
      </c>
      <c r="I43" s="24">
        <v>1</v>
      </c>
      <c r="J43" s="24">
        <v>1</v>
      </c>
      <c r="K43" s="24">
        <v>1</v>
      </c>
      <c r="L43" s="24">
        <v>1</v>
      </c>
      <c r="M43" s="24">
        <v>1</v>
      </c>
      <c r="N43" s="24">
        <v>1</v>
      </c>
      <c r="O43" s="23">
        <f>SUM(B43)*(C43+D43+E43+F43+G43+H43+I43+J43+K43+L43+M43+N43)</f>
        <v>54</v>
      </c>
      <c r="P43" s="23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">
        <f>SUM(O26:O43)</f>
        <v>22138.6</v>
      </c>
      <c r="P44" s="23"/>
      <c r="Q44" s="23">
        <f>O44/6</f>
        <v>3689.7666666666664</v>
      </c>
      <c r="R44" s="23"/>
      <c r="S44" s="23"/>
      <c r="T44" s="23"/>
      <c r="U44" s="23"/>
      <c r="V44" s="5"/>
      <c r="W44" s="5"/>
      <c r="X44" s="5"/>
      <c r="Y44" s="5"/>
      <c r="Z44" s="5"/>
      <c r="AA44" s="5"/>
      <c r="AB44" s="5"/>
      <c r="AC44" s="8">
        <f>SUM(AC26:AC43)</f>
        <v>25784.668575720316</v>
      </c>
    </row>
    <row r="45" spans="1:29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15">
        <f>AC44/12</f>
        <v>2148.7223813100263</v>
      </c>
    </row>
    <row r="46" spans="1:29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>
        <f>O44/12</f>
        <v>1844.8833333333332</v>
      </c>
      <c r="P46" s="23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>
        <f>SUM(U26,U29,U34,U43)</f>
        <v>1439.9926704</v>
      </c>
      <c r="V46" s="9">
        <f>SUM(V26:V27,V29,V35,V43)</f>
        <v>2574.9150911999996</v>
      </c>
      <c r="W46" s="9">
        <f>SUM(W26,W29,W36,W43)</f>
        <v>1174.837907808</v>
      </c>
      <c r="X46" s="9">
        <f>SUM(X26:X29,X37,X42:X43)</f>
        <v>3499.7196597120001</v>
      </c>
      <c r="Y46" s="9">
        <f>SUM(Y26,Y29,Y38,Y43)</f>
        <v>1498.1683742841601</v>
      </c>
      <c r="Z46" s="9">
        <f>SUM(Z26:Z27,Z29,Z39,Z43)</f>
        <v>2672.9449867180801</v>
      </c>
      <c r="AA46" s="9">
        <f>SUM(AA26,AA29,AA40,AA43)</f>
        <v>1222.3013592834432</v>
      </c>
      <c r="AB46" s="9">
        <f>SUM(AB26:AB29,AB41,AB43)</f>
        <v>3634.9917263146372</v>
      </c>
      <c r="AC46" s="9">
        <f>SUM(Q46:AB46)</f>
        <v>25784.668575720319</v>
      </c>
    </row>
    <row r="51" spans="1:41">
      <c r="A51" s="2" t="s">
        <v>50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41">
      <c r="A52" s="22" t="s">
        <v>136</v>
      </c>
      <c r="B52" s="23" t="s">
        <v>9</v>
      </c>
      <c r="C52" s="25" t="s">
        <v>92</v>
      </c>
      <c r="D52" s="25"/>
      <c r="E52" s="27" t="s">
        <v>93</v>
      </c>
      <c r="F52" s="27"/>
      <c r="G52" s="25" t="s">
        <v>94</v>
      </c>
      <c r="H52" s="25"/>
      <c r="I52" s="27" t="s">
        <v>95</v>
      </c>
      <c r="J52" s="27"/>
      <c r="K52" s="25" t="s">
        <v>96</v>
      </c>
      <c r="L52" s="25"/>
      <c r="M52" s="27" t="s">
        <v>97</v>
      </c>
      <c r="N52" s="27"/>
      <c r="O52" s="27"/>
      <c r="P52" s="27"/>
      <c r="Q52" s="36"/>
      <c r="R52" s="23"/>
      <c r="S52" s="23"/>
      <c r="T52" s="23"/>
      <c r="U52" s="23"/>
      <c r="V52" s="23" t="s">
        <v>20</v>
      </c>
      <c r="W52" s="23"/>
      <c r="X52" s="29">
        <v>1.02</v>
      </c>
      <c r="Y52" s="23"/>
      <c r="Z52" s="23"/>
      <c r="AA52" s="23"/>
      <c r="AB52" s="23"/>
      <c r="AC52" s="23"/>
      <c r="AD52" s="23"/>
      <c r="AE52" s="23"/>
      <c r="AF52" s="23"/>
    </row>
    <row r="53" spans="1:41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 t="s">
        <v>46</v>
      </c>
      <c r="V53" s="4"/>
      <c r="W53" s="4" t="s">
        <v>124</v>
      </c>
      <c r="X53" s="4" t="s">
        <v>125</v>
      </c>
      <c r="Y53" s="4" t="s">
        <v>80</v>
      </c>
      <c r="Z53" s="4" t="s">
        <v>126</v>
      </c>
      <c r="AA53" s="4" t="s">
        <v>127</v>
      </c>
      <c r="AB53" s="4" t="s">
        <v>82</v>
      </c>
      <c r="AC53" s="4" t="s">
        <v>128</v>
      </c>
      <c r="AD53" s="4" t="s">
        <v>129</v>
      </c>
      <c r="AE53" s="4" t="s">
        <v>84</v>
      </c>
      <c r="AF53" s="4" t="s">
        <v>130</v>
      </c>
      <c r="AG53" s="4" t="s">
        <v>131</v>
      </c>
      <c r="AH53" s="4" t="s">
        <v>86</v>
      </c>
      <c r="AI53" s="4" t="s">
        <v>132</v>
      </c>
      <c r="AJ53" s="4" t="s">
        <v>133</v>
      </c>
      <c r="AK53" s="4" t="s">
        <v>88</v>
      </c>
      <c r="AL53" s="4" t="s">
        <v>134</v>
      </c>
      <c r="AM53" s="4" t="s">
        <v>135</v>
      </c>
      <c r="AN53" s="4" t="s">
        <v>90</v>
      </c>
      <c r="AO53" s="4"/>
    </row>
    <row r="54" spans="1:41">
      <c r="A54" s="23" t="s">
        <v>47</v>
      </c>
      <c r="B54" s="23">
        <v>397</v>
      </c>
      <c r="C54" s="38">
        <v>1</v>
      </c>
      <c r="D54" s="38">
        <v>1</v>
      </c>
      <c r="E54" s="38">
        <v>1</v>
      </c>
      <c r="F54" s="38">
        <v>1</v>
      </c>
      <c r="G54" s="38">
        <v>1</v>
      </c>
      <c r="H54" s="38">
        <v>1</v>
      </c>
      <c r="I54" s="38">
        <v>1</v>
      </c>
      <c r="J54" s="38">
        <v>1</v>
      </c>
      <c r="K54" s="38">
        <v>1</v>
      </c>
      <c r="L54" s="38">
        <v>1</v>
      </c>
      <c r="M54" s="38">
        <v>1</v>
      </c>
      <c r="N54" s="38">
        <v>1</v>
      </c>
      <c r="O54" s="38">
        <v>1</v>
      </c>
      <c r="P54" s="38">
        <v>1</v>
      </c>
      <c r="Q54" s="38">
        <v>1</v>
      </c>
      <c r="R54" s="38">
        <v>1</v>
      </c>
      <c r="S54" s="38">
        <v>1</v>
      </c>
      <c r="T54" s="38">
        <v>1</v>
      </c>
      <c r="U54" s="23">
        <f>B54*(C54+D54+E54+F54+G54+H54+I54+J54+K54+L54+M54+T54)</f>
        <v>4764</v>
      </c>
      <c r="V54" s="23" t="s">
        <v>37</v>
      </c>
      <c r="W54" s="41">
        <f>B54</f>
        <v>397</v>
      </c>
      <c r="X54" s="41">
        <f>B54</f>
        <v>397</v>
      </c>
      <c r="Y54" s="41">
        <f t="shared" ref="Y54:Y69" si="2">B54*$X$52</f>
        <v>404.94</v>
      </c>
      <c r="Z54" s="41">
        <f>Y54*$X$52</f>
        <v>413.03879999999998</v>
      </c>
      <c r="AA54" s="41">
        <f>Y54*$X$52</f>
        <v>413.03879999999998</v>
      </c>
      <c r="AB54" s="41">
        <f>AA54*$X$52</f>
        <v>421.299576</v>
      </c>
      <c r="AC54" s="41">
        <f>AA54*$X$52</f>
        <v>421.299576</v>
      </c>
      <c r="AD54" s="41">
        <f>AA54*$X$52</f>
        <v>421.299576</v>
      </c>
      <c r="AE54" s="41">
        <f>AD54*$X$52</f>
        <v>429.72556752000003</v>
      </c>
      <c r="AF54" s="41">
        <f>AD54*$X$52</f>
        <v>429.72556752000003</v>
      </c>
      <c r="AG54" s="41">
        <f>AD54*$X$52</f>
        <v>429.72556752000003</v>
      </c>
      <c r="AH54" s="41">
        <f>AG54*$X$52</f>
        <v>438.32007887040004</v>
      </c>
      <c r="AI54" s="41">
        <f>AG54*$X$52</f>
        <v>438.32007887040004</v>
      </c>
      <c r="AJ54" s="41">
        <f>AG54*$X$52</f>
        <v>438.32007887040004</v>
      </c>
      <c r="AK54" s="41">
        <f>AJ54*$X$52</f>
        <v>447.08648044780807</v>
      </c>
      <c r="AL54" s="41">
        <f>AJ54*$X$52</f>
        <v>447.08648044780807</v>
      </c>
      <c r="AM54" s="41">
        <f>AJ54*$X$52</f>
        <v>447.08648044780807</v>
      </c>
      <c r="AN54" s="41">
        <f>AM54*$X$52</f>
        <v>456.02821005676424</v>
      </c>
      <c r="AO54" s="8">
        <f>SUM(W54:AN54)</f>
        <v>7690.3409185713881</v>
      </c>
    </row>
    <row r="55" spans="1:41">
      <c r="A55" s="23" t="s">
        <v>48</v>
      </c>
      <c r="B55" s="23">
        <v>1282.4000000000001</v>
      </c>
      <c r="C55" s="24"/>
      <c r="D55" s="38">
        <v>1</v>
      </c>
      <c r="E55" s="24"/>
      <c r="F55" s="38">
        <v>1</v>
      </c>
      <c r="G55" s="24"/>
      <c r="H55" s="38">
        <v>1</v>
      </c>
      <c r="I55" s="24"/>
      <c r="J55" s="38">
        <v>1</v>
      </c>
      <c r="K55" s="24"/>
      <c r="L55" s="38">
        <v>1</v>
      </c>
      <c r="M55" s="24">
        <v>0</v>
      </c>
      <c r="N55" s="38">
        <v>1</v>
      </c>
      <c r="O55" s="24">
        <v>0</v>
      </c>
      <c r="P55" s="38">
        <v>1</v>
      </c>
      <c r="Q55" s="24"/>
      <c r="R55" s="38">
        <v>1</v>
      </c>
      <c r="S55" s="24">
        <v>0</v>
      </c>
      <c r="T55" s="38">
        <v>1</v>
      </c>
      <c r="U55" s="23">
        <f>B55*(C55+D55+E55+F55+G55+H55+I55+J55+K55+L55+M55+T55)</f>
        <v>7694.4000000000005</v>
      </c>
      <c r="V55" s="23" t="s">
        <v>38</v>
      </c>
      <c r="W55" s="42">
        <f t="shared" ref="W55:W75" si="3">B55</f>
        <v>1282.4000000000001</v>
      </c>
      <c r="X55" s="41">
        <f t="shared" ref="X55:X76" si="4">B55</f>
        <v>1282.4000000000001</v>
      </c>
      <c r="Y55" s="42">
        <f t="shared" si="2"/>
        <v>1308.0480000000002</v>
      </c>
      <c r="Z55" s="41">
        <f>X55*$X$52</f>
        <v>1308.0480000000002</v>
      </c>
      <c r="AA55" s="42">
        <f t="shared" ref="AA55:AA76" si="5">X55*$X$52</f>
        <v>1308.0480000000002</v>
      </c>
      <c r="AB55" s="41">
        <f t="shared" ref="AB55:AN70" si="6">Y55*$X$52</f>
        <v>1334.2089600000002</v>
      </c>
      <c r="AC55" s="42">
        <f t="shared" si="6"/>
        <v>1334.2089600000002</v>
      </c>
      <c r="AD55" s="41">
        <f t="shared" si="6"/>
        <v>1334.2089600000002</v>
      </c>
      <c r="AE55" s="42">
        <f t="shared" si="6"/>
        <v>1360.8931392000002</v>
      </c>
      <c r="AF55" s="41">
        <f t="shared" si="6"/>
        <v>1360.8931392000002</v>
      </c>
      <c r="AG55" s="42">
        <f t="shared" si="6"/>
        <v>1360.8931392000002</v>
      </c>
      <c r="AH55" s="41">
        <f t="shared" si="6"/>
        <v>1388.1110019840003</v>
      </c>
      <c r="AI55" s="42">
        <f t="shared" si="6"/>
        <v>1388.1110019840003</v>
      </c>
      <c r="AJ55" s="41">
        <f t="shared" si="6"/>
        <v>1388.1110019840003</v>
      </c>
      <c r="AK55" s="42">
        <f t="shared" si="6"/>
        <v>1415.8732220236802</v>
      </c>
      <c r="AL55" s="41">
        <f t="shared" si="6"/>
        <v>1415.8732220236802</v>
      </c>
      <c r="AM55" s="42">
        <f t="shared" si="6"/>
        <v>1415.8732220236802</v>
      </c>
      <c r="AN55" s="41">
        <f t="shared" si="6"/>
        <v>1444.1906864641539</v>
      </c>
      <c r="AO55" s="8">
        <f>SUM(X55,Z55,AB55,AD55,AF55,AH55,AJ55,AL55,AN55)</f>
        <v>12256.044971655834</v>
      </c>
    </row>
    <row r="56" spans="1:41">
      <c r="A56" s="23" t="s">
        <v>49</v>
      </c>
      <c r="B56" s="23">
        <v>806.8</v>
      </c>
      <c r="C56" s="24"/>
      <c r="D56" s="24"/>
      <c r="E56" s="24"/>
      <c r="F56" s="38">
        <v>1</v>
      </c>
      <c r="G56" s="24"/>
      <c r="H56" s="24"/>
      <c r="I56" s="24"/>
      <c r="J56" s="38">
        <v>1</v>
      </c>
      <c r="K56" s="24"/>
      <c r="L56" s="24"/>
      <c r="M56" s="24"/>
      <c r="N56" s="24">
        <v>1</v>
      </c>
      <c r="O56" s="24"/>
      <c r="P56" s="24"/>
      <c r="Q56" s="24">
        <v>0</v>
      </c>
      <c r="R56" s="24">
        <v>1</v>
      </c>
      <c r="S56" s="24">
        <v>0</v>
      </c>
      <c r="T56" s="24">
        <v>0</v>
      </c>
      <c r="U56" s="23">
        <f>B56*(C56+D56+E56+F56+G56+H56+I56+J56+K56+L56+M56+T56)</f>
        <v>1613.6</v>
      </c>
      <c r="V56" s="23" t="s">
        <v>39</v>
      </c>
      <c r="W56" s="42">
        <f t="shared" si="3"/>
        <v>806.8</v>
      </c>
      <c r="X56" s="42">
        <f t="shared" si="4"/>
        <v>806.8</v>
      </c>
      <c r="Y56" s="42">
        <f t="shared" si="2"/>
        <v>822.93599999999992</v>
      </c>
      <c r="Z56" s="41">
        <f t="shared" ref="Z56:Z76" si="7">X56*$X$52</f>
        <v>822.93599999999992</v>
      </c>
      <c r="AA56" s="42">
        <f t="shared" si="5"/>
        <v>822.93599999999992</v>
      </c>
      <c r="AB56" s="42">
        <f t="shared" si="6"/>
        <v>839.39471999999989</v>
      </c>
      <c r="AC56" s="42">
        <f t="shared" si="6"/>
        <v>839.39471999999989</v>
      </c>
      <c r="AD56" s="41">
        <f t="shared" si="6"/>
        <v>839.39471999999989</v>
      </c>
      <c r="AE56" s="42">
        <f t="shared" si="6"/>
        <v>856.18261439999992</v>
      </c>
      <c r="AF56" s="42">
        <f t="shared" si="6"/>
        <v>856.18261439999992</v>
      </c>
      <c r="AG56" s="42">
        <f t="shared" si="6"/>
        <v>856.18261439999992</v>
      </c>
      <c r="AH56" s="41">
        <f t="shared" si="6"/>
        <v>873.30626668799994</v>
      </c>
      <c r="AI56" s="42">
        <f t="shared" si="6"/>
        <v>873.30626668799994</v>
      </c>
      <c r="AJ56" s="42">
        <f t="shared" si="6"/>
        <v>873.30626668799994</v>
      </c>
      <c r="AK56" s="45">
        <f t="shared" si="6"/>
        <v>890.77239202175997</v>
      </c>
      <c r="AL56" s="41">
        <f t="shared" si="6"/>
        <v>890.77239202175997</v>
      </c>
      <c r="AM56" s="42">
        <f t="shared" si="6"/>
        <v>890.77239202175997</v>
      </c>
      <c r="AN56" s="45">
        <f t="shared" si="6"/>
        <v>908.58783986219521</v>
      </c>
      <c r="AO56" s="8">
        <f>SUM(Z56,AD56,AH56,AL56)</f>
        <v>3426.4093787097599</v>
      </c>
    </row>
    <row r="57" spans="1:41">
      <c r="A57" s="23" t="s">
        <v>40</v>
      </c>
      <c r="B57" s="23">
        <v>277</v>
      </c>
      <c r="C57" s="38">
        <v>1</v>
      </c>
      <c r="D57" s="38">
        <v>1</v>
      </c>
      <c r="E57" s="24">
        <v>0</v>
      </c>
      <c r="F57" s="38">
        <v>2</v>
      </c>
      <c r="G57" s="24">
        <v>0</v>
      </c>
      <c r="H57" s="38">
        <v>2</v>
      </c>
      <c r="I57" s="24">
        <v>0</v>
      </c>
      <c r="J57" s="38">
        <v>2</v>
      </c>
      <c r="K57" s="24">
        <v>0</v>
      </c>
      <c r="L57" s="38">
        <v>2</v>
      </c>
      <c r="M57" s="24">
        <v>0</v>
      </c>
      <c r="N57" s="38">
        <v>2</v>
      </c>
      <c r="O57" s="24"/>
      <c r="P57" s="38">
        <v>2</v>
      </c>
      <c r="Q57" s="24"/>
      <c r="R57" s="38">
        <v>2</v>
      </c>
      <c r="S57" s="24"/>
      <c r="T57" s="39">
        <v>2</v>
      </c>
      <c r="U57" s="23">
        <f>B57*(C57+D57+F57+H57+J57+L57+N57+P57+R57+T57)</f>
        <v>4986</v>
      </c>
      <c r="V57" s="23" t="s">
        <v>40</v>
      </c>
      <c r="W57" s="41">
        <f t="shared" si="3"/>
        <v>277</v>
      </c>
      <c r="X57" s="41">
        <f t="shared" si="4"/>
        <v>277</v>
      </c>
      <c r="Y57" s="42">
        <f t="shared" si="2"/>
        <v>282.54000000000002</v>
      </c>
      <c r="Z57" s="41">
        <f t="shared" si="7"/>
        <v>282.54000000000002</v>
      </c>
      <c r="AA57" s="42">
        <f t="shared" si="5"/>
        <v>282.54000000000002</v>
      </c>
      <c r="AB57" s="41">
        <f t="shared" si="6"/>
        <v>288.19080000000002</v>
      </c>
      <c r="AC57" s="42">
        <f t="shared" si="6"/>
        <v>288.19080000000002</v>
      </c>
      <c r="AD57" s="41">
        <f t="shared" si="6"/>
        <v>288.19080000000002</v>
      </c>
      <c r="AE57" s="42">
        <f t="shared" si="6"/>
        <v>293.95461600000004</v>
      </c>
      <c r="AF57" s="41">
        <f t="shared" si="6"/>
        <v>293.95461600000004</v>
      </c>
      <c r="AG57" s="42">
        <f t="shared" si="6"/>
        <v>293.95461600000004</v>
      </c>
      <c r="AH57" s="41">
        <f t="shared" si="6"/>
        <v>299.83370832000003</v>
      </c>
      <c r="AI57" s="42">
        <f t="shared" si="6"/>
        <v>299.83370832000003</v>
      </c>
      <c r="AJ57" s="41">
        <f t="shared" si="6"/>
        <v>299.83370832000003</v>
      </c>
      <c r="AK57" s="42">
        <f t="shared" si="6"/>
        <v>305.83038248640003</v>
      </c>
      <c r="AL57" s="41">
        <f t="shared" si="6"/>
        <v>305.83038248640003</v>
      </c>
      <c r="AM57" s="42">
        <f t="shared" si="6"/>
        <v>305.83038248640003</v>
      </c>
      <c r="AN57" s="43">
        <f t="shared" si="6"/>
        <v>311.94699013612802</v>
      </c>
      <c r="AO57" s="8">
        <f>SUM(AN57,AL57,AJ57,AH57,AF57,AD57,AB57,Z57,X57,W57)</f>
        <v>2924.3210052625282</v>
      </c>
    </row>
    <row r="58" spans="1:41">
      <c r="A58" s="23" t="s">
        <v>12</v>
      </c>
      <c r="B58" s="23">
        <v>412.3</v>
      </c>
      <c r="C58" s="38">
        <v>1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37"/>
      <c r="U58" s="23">
        <f t="shared" ref="U58:U63" si="8">B58*(C58+D58+E58+F58+G58+H58)</f>
        <v>412.3</v>
      </c>
      <c r="V58" s="23" t="s">
        <v>12</v>
      </c>
      <c r="W58" s="41">
        <f t="shared" si="3"/>
        <v>412.3</v>
      </c>
      <c r="X58" s="42">
        <f t="shared" si="4"/>
        <v>412.3</v>
      </c>
      <c r="Y58" s="42">
        <f t="shared" si="2"/>
        <v>420.54599999999999</v>
      </c>
      <c r="Z58" s="42">
        <f t="shared" si="7"/>
        <v>420.54599999999999</v>
      </c>
      <c r="AA58" s="42">
        <f t="shared" si="5"/>
        <v>420.54599999999999</v>
      </c>
      <c r="AB58" s="42">
        <f t="shared" si="6"/>
        <v>428.95692000000003</v>
      </c>
      <c r="AC58" s="42">
        <f t="shared" si="6"/>
        <v>428.95692000000003</v>
      </c>
      <c r="AD58" s="42">
        <f t="shared" si="6"/>
        <v>428.95692000000003</v>
      </c>
      <c r="AE58" s="42">
        <f t="shared" si="6"/>
        <v>437.53605840000006</v>
      </c>
      <c r="AF58" s="42">
        <f t="shared" si="6"/>
        <v>437.53605840000006</v>
      </c>
      <c r="AG58" s="42">
        <f t="shared" si="6"/>
        <v>437.53605840000006</v>
      </c>
      <c r="AH58" s="42">
        <f t="shared" si="6"/>
        <v>446.28677956800004</v>
      </c>
      <c r="AI58" s="42">
        <f t="shared" si="6"/>
        <v>446.28677956800004</v>
      </c>
      <c r="AJ58" s="42">
        <f t="shared" si="6"/>
        <v>446.28677956800004</v>
      </c>
      <c r="AK58" s="42">
        <f t="shared" si="6"/>
        <v>455.21251515936007</v>
      </c>
      <c r="AL58" s="42">
        <f t="shared" si="6"/>
        <v>455.21251515936007</v>
      </c>
      <c r="AM58" s="42">
        <f t="shared" si="6"/>
        <v>455.21251515936007</v>
      </c>
      <c r="AN58" s="44">
        <f t="shared" si="6"/>
        <v>464.31676546254727</v>
      </c>
      <c r="AO58" s="8">
        <f>W58</f>
        <v>412.3</v>
      </c>
    </row>
    <row r="59" spans="1:41">
      <c r="A59" s="23" t="s">
        <v>13</v>
      </c>
      <c r="B59" s="23">
        <v>465.5</v>
      </c>
      <c r="C59" s="24"/>
      <c r="D59" s="38">
        <v>1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37"/>
      <c r="U59" s="23">
        <f t="shared" si="8"/>
        <v>465.5</v>
      </c>
      <c r="V59" s="23" t="s">
        <v>13</v>
      </c>
      <c r="W59" s="42">
        <f t="shared" si="3"/>
        <v>465.5</v>
      </c>
      <c r="X59" s="41">
        <f t="shared" si="4"/>
        <v>465.5</v>
      </c>
      <c r="Y59" s="42">
        <f t="shared" si="2"/>
        <v>474.81</v>
      </c>
      <c r="Z59" s="42">
        <f t="shared" si="7"/>
        <v>474.81</v>
      </c>
      <c r="AA59" s="42">
        <f t="shared" si="5"/>
        <v>474.81</v>
      </c>
      <c r="AB59" s="42">
        <f t="shared" si="6"/>
        <v>484.30619999999999</v>
      </c>
      <c r="AC59" s="42">
        <f t="shared" si="6"/>
        <v>484.30619999999999</v>
      </c>
      <c r="AD59" s="42">
        <f t="shared" si="6"/>
        <v>484.30619999999999</v>
      </c>
      <c r="AE59" s="42">
        <f t="shared" si="6"/>
        <v>493.992324</v>
      </c>
      <c r="AF59" s="42">
        <f t="shared" si="6"/>
        <v>493.992324</v>
      </c>
      <c r="AG59" s="42">
        <f t="shared" si="6"/>
        <v>493.992324</v>
      </c>
      <c r="AH59" s="42">
        <f t="shared" si="6"/>
        <v>503.87217048000002</v>
      </c>
      <c r="AI59" s="42">
        <f t="shared" si="6"/>
        <v>503.87217048000002</v>
      </c>
      <c r="AJ59" s="42">
        <f t="shared" si="6"/>
        <v>503.87217048000002</v>
      </c>
      <c r="AK59" s="42">
        <f t="shared" si="6"/>
        <v>513.94961388960007</v>
      </c>
      <c r="AL59" s="42">
        <f t="shared" si="6"/>
        <v>513.94961388960007</v>
      </c>
      <c r="AM59" s="42">
        <f t="shared" si="6"/>
        <v>513.94961388960007</v>
      </c>
      <c r="AN59" s="44">
        <f t="shared" si="6"/>
        <v>524.22860616739206</v>
      </c>
      <c r="AO59" s="8">
        <f>X59</f>
        <v>465.5</v>
      </c>
    </row>
    <row r="60" spans="1:41">
      <c r="A60" s="23" t="s">
        <v>14</v>
      </c>
      <c r="B60" s="23">
        <v>412.3</v>
      </c>
      <c r="C60" s="24"/>
      <c r="D60" s="24"/>
      <c r="E60" s="38">
        <v>1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37"/>
      <c r="U60" s="23">
        <f t="shared" si="8"/>
        <v>412.3</v>
      </c>
      <c r="V60" s="23" t="s">
        <v>14</v>
      </c>
      <c r="W60" s="42">
        <f t="shared" si="3"/>
        <v>412.3</v>
      </c>
      <c r="X60" s="42">
        <f t="shared" si="4"/>
        <v>412.3</v>
      </c>
      <c r="Y60" s="41">
        <f>B60*$X$52</f>
        <v>420.54599999999999</v>
      </c>
      <c r="Z60" s="42">
        <f t="shared" si="7"/>
        <v>420.54599999999999</v>
      </c>
      <c r="AA60" s="42">
        <f t="shared" si="5"/>
        <v>420.54599999999999</v>
      </c>
      <c r="AB60" s="42">
        <f t="shared" si="6"/>
        <v>428.95692000000003</v>
      </c>
      <c r="AC60" s="42">
        <f t="shared" si="6"/>
        <v>428.95692000000003</v>
      </c>
      <c r="AD60" s="42">
        <f t="shared" si="6"/>
        <v>428.95692000000003</v>
      </c>
      <c r="AE60" s="42">
        <f t="shared" si="6"/>
        <v>437.53605840000006</v>
      </c>
      <c r="AF60" s="42">
        <f t="shared" si="6"/>
        <v>437.53605840000006</v>
      </c>
      <c r="AG60" s="42">
        <f t="shared" si="6"/>
        <v>437.53605840000006</v>
      </c>
      <c r="AH60" s="42">
        <f t="shared" si="6"/>
        <v>446.28677956800004</v>
      </c>
      <c r="AI60" s="42">
        <f t="shared" si="6"/>
        <v>446.28677956800004</v>
      </c>
      <c r="AJ60" s="42">
        <f t="shared" si="6"/>
        <v>446.28677956800004</v>
      </c>
      <c r="AK60" s="42">
        <f t="shared" si="6"/>
        <v>455.21251515936007</v>
      </c>
      <c r="AL60" s="42">
        <f t="shared" si="6"/>
        <v>455.21251515936007</v>
      </c>
      <c r="AM60" s="42">
        <f t="shared" si="6"/>
        <v>455.21251515936007</v>
      </c>
      <c r="AN60" s="44">
        <f t="shared" si="6"/>
        <v>464.31676546254727</v>
      </c>
      <c r="AO60" s="8">
        <f>Y60</f>
        <v>420.54599999999999</v>
      </c>
    </row>
    <row r="61" spans="1:41">
      <c r="A61" s="23" t="s">
        <v>15</v>
      </c>
      <c r="B61" s="23">
        <v>465.5</v>
      </c>
      <c r="C61" s="24"/>
      <c r="D61" s="24"/>
      <c r="E61" s="24"/>
      <c r="F61" s="38">
        <v>1</v>
      </c>
      <c r="G61" s="40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37"/>
      <c r="U61" s="23">
        <f t="shared" si="8"/>
        <v>465.5</v>
      </c>
      <c r="V61" s="23" t="s">
        <v>15</v>
      </c>
      <c r="W61" s="42">
        <f t="shared" si="3"/>
        <v>465.5</v>
      </c>
      <c r="X61" s="42">
        <f t="shared" si="4"/>
        <v>465.5</v>
      </c>
      <c r="Y61" s="42">
        <f t="shared" si="2"/>
        <v>474.81</v>
      </c>
      <c r="Z61" s="41">
        <f t="shared" si="7"/>
        <v>474.81</v>
      </c>
      <c r="AA61" s="45">
        <f t="shared" si="5"/>
        <v>474.81</v>
      </c>
      <c r="AB61" s="42">
        <f t="shared" si="6"/>
        <v>484.30619999999999</v>
      </c>
      <c r="AC61" s="42">
        <f t="shared" si="6"/>
        <v>484.30619999999999</v>
      </c>
      <c r="AD61" s="42">
        <f t="shared" si="6"/>
        <v>484.30619999999999</v>
      </c>
      <c r="AE61" s="42">
        <f t="shared" si="6"/>
        <v>493.992324</v>
      </c>
      <c r="AF61" s="42">
        <f t="shared" si="6"/>
        <v>493.992324</v>
      </c>
      <c r="AG61" s="42">
        <f t="shared" si="6"/>
        <v>493.992324</v>
      </c>
      <c r="AH61" s="42">
        <f t="shared" si="6"/>
        <v>503.87217048000002</v>
      </c>
      <c r="AI61" s="42">
        <f t="shared" si="6"/>
        <v>503.87217048000002</v>
      </c>
      <c r="AJ61" s="42">
        <f t="shared" si="6"/>
        <v>503.87217048000002</v>
      </c>
      <c r="AK61" s="42">
        <f t="shared" si="6"/>
        <v>513.94961388960007</v>
      </c>
      <c r="AL61" s="42">
        <f t="shared" si="6"/>
        <v>513.94961388960007</v>
      </c>
      <c r="AM61" s="42">
        <f t="shared" si="6"/>
        <v>513.94961388960007</v>
      </c>
      <c r="AN61" s="44">
        <f t="shared" si="6"/>
        <v>524.22860616739206</v>
      </c>
      <c r="AO61" s="8">
        <f>Z61</f>
        <v>474.81</v>
      </c>
    </row>
    <row r="62" spans="1:41">
      <c r="A62" s="23" t="s">
        <v>16</v>
      </c>
      <c r="B62" s="23">
        <v>412.3</v>
      </c>
      <c r="C62" s="24"/>
      <c r="D62" s="24"/>
      <c r="E62" s="24"/>
      <c r="F62" s="24"/>
      <c r="G62" s="38">
        <v>1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37"/>
      <c r="U62" s="23">
        <f t="shared" si="8"/>
        <v>412.3</v>
      </c>
      <c r="V62" s="23" t="s">
        <v>16</v>
      </c>
      <c r="W62" s="42">
        <f t="shared" si="3"/>
        <v>412.3</v>
      </c>
      <c r="X62" s="42">
        <f t="shared" si="4"/>
        <v>412.3</v>
      </c>
      <c r="Y62" s="42">
        <f t="shared" si="2"/>
        <v>420.54599999999999</v>
      </c>
      <c r="Z62" s="42">
        <f t="shared" si="7"/>
        <v>420.54599999999999</v>
      </c>
      <c r="AA62" s="41">
        <f t="shared" si="5"/>
        <v>420.54599999999999</v>
      </c>
      <c r="AB62" s="42">
        <f t="shared" si="6"/>
        <v>428.95692000000003</v>
      </c>
      <c r="AC62" s="42">
        <f t="shared" si="6"/>
        <v>428.95692000000003</v>
      </c>
      <c r="AD62" s="42">
        <f t="shared" si="6"/>
        <v>428.95692000000003</v>
      </c>
      <c r="AE62" s="42">
        <f t="shared" si="6"/>
        <v>437.53605840000006</v>
      </c>
      <c r="AF62" s="42">
        <f t="shared" si="6"/>
        <v>437.53605840000006</v>
      </c>
      <c r="AG62" s="42">
        <f t="shared" si="6"/>
        <v>437.53605840000006</v>
      </c>
      <c r="AH62" s="42">
        <f t="shared" si="6"/>
        <v>446.28677956800004</v>
      </c>
      <c r="AI62" s="42">
        <f t="shared" si="6"/>
        <v>446.28677956800004</v>
      </c>
      <c r="AJ62" s="42">
        <f t="shared" si="6"/>
        <v>446.28677956800004</v>
      </c>
      <c r="AK62" s="42">
        <f t="shared" si="6"/>
        <v>455.21251515936007</v>
      </c>
      <c r="AL62" s="42">
        <f t="shared" si="6"/>
        <v>455.21251515936007</v>
      </c>
      <c r="AM62" s="42">
        <f t="shared" si="6"/>
        <v>455.21251515936007</v>
      </c>
      <c r="AN62" s="44">
        <f t="shared" si="6"/>
        <v>464.31676546254727</v>
      </c>
      <c r="AO62" s="8">
        <f>AA62</f>
        <v>420.54599999999999</v>
      </c>
    </row>
    <row r="63" spans="1:41">
      <c r="A63" s="23" t="s">
        <v>17</v>
      </c>
      <c r="B63" s="23">
        <v>465.5</v>
      </c>
      <c r="C63" s="24"/>
      <c r="D63" s="24"/>
      <c r="E63" s="24"/>
      <c r="F63" s="24"/>
      <c r="G63" s="24"/>
      <c r="H63" s="38">
        <v>1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37"/>
      <c r="U63" s="23">
        <f t="shared" si="8"/>
        <v>465.5</v>
      </c>
      <c r="V63" s="23" t="s">
        <v>17</v>
      </c>
      <c r="W63" s="42">
        <f t="shared" si="3"/>
        <v>465.5</v>
      </c>
      <c r="X63" s="42">
        <f t="shared" si="4"/>
        <v>465.5</v>
      </c>
      <c r="Y63" s="42">
        <f t="shared" si="2"/>
        <v>474.81</v>
      </c>
      <c r="Z63" s="42">
        <f t="shared" si="7"/>
        <v>474.81</v>
      </c>
      <c r="AA63" s="42">
        <f t="shared" si="5"/>
        <v>474.81</v>
      </c>
      <c r="AB63" s="41">
        <f t="shared" si="6"/>
        <v>484.30619999999999</v>
      </c>
      <c r="AC63" s="42">
        <f t="shared" si="6"/>
        <v>484.30619999999999</v>
      </c>
      <c r="AD63" s="42">
        <f t="shared" si="6"/>
        <v>484.30619999999999</v>
      </c>
      <c r="AE63" s="42">
        <f t="shared" si="6"/>
        <v>493.992324</v>
      </c>
      <c r="AF63" s="42">
        <f t="shared" si="6"/>
        <v>493.992324</v>
      </c>
      <c r="AG63" s="42">
        <f t="shared" si="6"/>
        <v>493.992324</v>
      </c>
      <c r="AH63" s="42">
        <f t="shared" si="6"/>
        <v>503.87217048000002</v>
      </c>
      <c r="AI63" s="42">
        <f t="shared" si="6"/>
        <v>503.87217048000002</v>
      </c>
      <c r="AJ63" s="42">
        <f t="shared" si="6"/>
        <v>503.87217048000002</v>
      </c>
      <c r="AK63" s="42">
        <f t="shared" si="6"/>
        <v>513.94961388960007</v>
      </c>
      <c r="AL63" s="42">
        <f t="shared" si="6"/>
        <v>513.94961388960007</v>
      </c>
      <c r="AM63" s="42">
        <f t="shared" si="6"/>
        <v>513.94961388960007</v>
      </c>
      <c r="AN63" s="44">
        <f t="shared" si="6"/>
        <v>524.22860616739206</v>
      </c>
      <c r="AO63" s="8">
        <f>AB63</f>
        <v>484.30619999999999</v>
      </c>
    </row>
    <row r="64" spans="1:41">
      <c r="A64" s="23" t="s">
        <v>73</v>
      </c>
      <c r="B64" s="23">
        <v>412.3</v>
      </c>
      <c r="C64" s="24"/>
      <c r="D64" s="24"/>
      <c r="E64" s="24"/>
      <c r="F64" s="24"/>
      <c r="G64" s="24"/>
      <c r="H64" s="24"/>
      <c r="I64" s="38">
        <v>1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37"/>
      <c r="U64" s="23">
        <f>B64*(C64+D64+E64+F64+G64+H64+I64)</f>
        <v>412.3</v>
      </c>
      <c r="V64" s="23" t="s">
        <v>73</v>
      </c>
      <c r="W64" s="42">
        <f t="shared" si="3"/>
        <v>412.3</v>
      </c>
      <c r="X64" s="42">
        <f t="shared" si="4"/>
        <v>412.3</v>
      </c>
      <c r="Y64" s="42">
        <f t="shared" si="2"/>
        <v>420.54599999999999</v>
      </c>
      <c r="Z64" s="42">
        <f t="shared" si="7"/>
        <v>420.54599999999999</v>
      </c>
      <c r="AA64" s="42">
        <f t="shared" si="5"/>
        <v>420.54599999999999</v>
      </c>
      <c r="AB64" s="42">
        <f t="shared" si="6"/>
        <v>428.95692000000003</v>
      </c>
      <c r="AC64" s="41">
        <f t="shared" si="6"/>
        <v>428.95692000000003</v>
      </c>
      <c r="AD64" s="42">
        <f t="shared" si="6"/>
        <v>428.95692000000003</v>
      </c>
      <c r="AE64" s="42">
        <f t="shared" si="6"/>
        <v>437.53605840000006</v>
      </c>
      <c r="AF64" s="42">
        <f t="shared" si="6"/>
        <v>437.53605840000006</v>
      </c>
      <c r="AG64" s="42">
        <f t="shared" si="6"/>
        <v>437.53605840000006</v>
      </c>
      <c r="AH64" s="42">
        <f t="shared" si="6"/>
        <v>446.28677956800004</v>
      </c>
      <c r="AI64" s="42">
        <f t="shared" si="6"/>
        <v>446.28677956800004</v>
      </c>
      <c r="AJ64" s="42">
        <f t="shared" si="6"/>
        <v>446.28677956800004</v>
      </c>
      <c r="AK64" s="42">
        <f t="shared" si="6"/>
        <v>455.21251515936007</v>
      </c>
      <c r="AL64" s="42">
        <f t="shared" si="6"/>
        <v>455.21251515936007</v>
      </c>
      <c r="AM64" s="42">
        <f t="shared" si="6"/>
        <v>455.21251515936007</v>
      </c>
      <c r="AN64" s="44">
        <f t="shared" si="6"/>
        <v>464.31676546254727</v>
      </c>
      <c r="AO64" s="8">
        <f>AC64</f>
        <v>428.95692000000003</v>
      </c>
    </row>
    <row r="65" spans="1:41">
      <c r="A65" s="23" t="s">
        <v>74</v>
      </c>
      <c r="B65" s="23">
        <v>465.5</v>
      </c>
      <c r="C65" s="24"/>
      <c r="D65" s="24"/>
      <c r="E65" s="24"/>
      <c r="F65" s="24"/>
      <c r="G65" s="24"/>
      <c r="H65" s="24"/>
      <c r="I65" s="24"/>
      <c r="J65" s="38">
        <v>1</v>
      </c>
      <c r="K65" s="24"/>
      <c r="L65" s="24"/>
      <c r="M65" s="24"/>
      <c r="N65" s="24"/>
      <c r="O65" s="24"/>
      <c r="P65" s="24"/>
      <c r="Q65" s="24"/>
      <c r="R65" s="24"/>
      <c r="S65" s="24"/>
      <c r="T65" s="37"/>
      <c r="U65" s="23">
        <f>B65*(C65+D65+E65+F65+G65+H65+I65+J65+K65+L65+M65+T65)</f>
        <v>465.5</v>
      </c>
      <c r="V65" s="23" t="s">
        <v>74</v>
      </c>
      <c r="W65" s="42">
        <f t="shared" si="3"/>
        <v>465.5</v>
      </c>
      <c r="X65" s="42">
        <f t="shared" si="4"/>
        <v>465.5</v>
      </c>
      <c r="Y65" s="42">
        <f t="shared" si="2"/>
        <v>474.81</v>
      </c>
      <c r="Z65" s="42">
        <f t="shared" si="7"/>
        <v>474.81</v>
      </c>
      <c r="AA65" s="42">
        <f t="shared" si="5"/>
        <v>474.81</v>
      </c>
      <c r="AB65" s="42">
        <f t="shared" si="6"/>
        <v>484.30619999999999</v>
      </c>
      <c r="AC65" s="42">
        <f t="shared" si="6"/>
        <v>484.30619999999999</v>
      </c>
      <c r="AD65" s="41">
        <f t="shared" si="6"/>
        <v>484.30619999999999</v>
      </c>
      <c r="AE65" s="42">
        <f t="shared" si="6"/>
        <v>493.992324</v>
      </c>
      <c r="AF65" s="42">
        <f t="shared" si="6"/>
        <v>493.992324</v>
      </c>
      <c r="AG65" s="42">
        <f t="shared" si="6"/>
        <v>493.992324</v>
      </c>
      <c r="AH65" s="42">
        <f t="shared" si="6"/>
        <v>503.87217048000002</v>
      </c>
      <c r="AI65" s="42">
        <f t="shared" si="6"/>
        <v>503.87217048000002</v>
      </c>
      <c r="AJ65" s="42">
        <f t="shared" si="6"/>
        <v>503.87217048000002</v>
      </c>
      <c r="AK65" s="42">
        <f t="shared" si="6"/>
        <v>513.94961388960007</v>
      </c>
      <c r="AL65" s="42">
        <f t="shared" si="6"/>
        <v>513.94961388960007</v>
      </c>
      <c r="AM65" s="42">
        <f t="shared" si="6"/>
        <v>513.94961388960007</v>
      </c>
      <c r="AN65" s="44">
        <f t="shared" si="6"/>
        <v>524.22860616739206</v>
      </c>
      <c r="AO65" s="8">
        <f>AD65</f>
        <v>484.30619999999999</v>
      </c>
    </row>
    <row r="66" spans="1:41">
      <c r="A66" s="23" t="s">
        <v>75</v>
      </c>
      <c r="B66" s="23">
        <v>412.3</v>
      </c>
      <c r="C66" s="24"/>
      <c r="D66" s="24"/>
      <c r="E66" s="24"/>
      <c r="F66" s="24"/>
      <c r="G66" s="24"/>
      <c r="H66" s="24"/>
      <c r="I66" s="24"/>
      <c r="J66" s="24"/>
      <c r="K66" s="38">
        <v>1</v>
      </c>
      <c r="L66" s="24"/>
      <c r="M66" s="24"/>
      <c r="N66" s="24"/>
      <c r="O66" s="24"/>
      <c r="P66" s="24"/>
      <c r="Q66" s="24"/>
      <c r="R66" s="24"/>
      <c r="S66" s="24"/>
      <c r="T66" s="37"/>
      <c r="U66" s="23">
        <f>B66*(C66+D66+E66+F66+G66+H66+I66+J66+K66+L66+M66+T66)</f>
        <v>412.3</v>
      </c>
      <c r="V66" s="23" t="s">
        <v>75</v>
      </c>
      <c r="W66" s="42">
        <f t="shared" si="3"/>
        <v>412.3</v>
      </c>
      <c r="X66" s="42">
        <f t="shared" si="4"/>
        <v>412.3</v>
      </c>
      <c r="Y66" s="42">
        <f t="shared" si="2"/>
        <v>420.54599999999999</v>
      </c>
      <c r="Z66" s="42">
        <f t="shared" si="7"/>
        <v>420.54599999999999</v>
      </c>
      <c r="AA66" s="42">
        <f t="shared" si="5"/>
        <v>420.54599999999999</v>
      </c>
      <c r="AB66" s="42">
        <f t="shared" si="6"/>
        <v>428.95692000000003</v>
      </c>
      <c r="AC66" s="42">
        <f t="shared" si="6"/>
        <v>428.95692000000003</v>
      </c>
      <c r="AD66" s="42">
        <f t="shared" si="6"/>
        <v>428.95692000000003</v>
      </c>
      <c r="AE66" s="41">
        <f t="shared" si="6"/>
        <v>437.53605840000006</v>
      </c>
      <c r="AF66" s="42">
        <f t="shared" si="6"/>
        <v>437.53605840000006</v>
      </c>
      <c r="AG66" s="42">
        <f t="shared" si="6"/>
        <v>437.53605840000006</v>
      </c>
      <c r="AH66" s="42">
        <f t="shared" si="6"/>
        <v>446.28677956800004</v>
      </c>
      <c r="AI66" s="42">
        <f t="shared" si="6"/>
        <v>446.28677956800004</v>
      </c>
      <c r="AJ66" s="42">
        <f t="shared" si="6"/>
        <v>446.28677956800004</v>
      </c>
      <c r="AK66" s="42">
        <f t="shared" si="6"/>
        <v>455.21251515936007</v>
      </c>
      <c r="AL66" s="42">
        <f t="shared" si="6"/>
        <v>455.21251515936007</v>
      </c>
      <c r="AM66" s="42">
        <f t="shared" si="6"/>
        <v>455.21251515936007</v>
      </c>
      <c r="AN66" s="44">
        <f t="shared" si="6"/>
        <v>464.31676546254727</v>
      </c>
      <c r="AO66" s="8">
        <f>AE66</f>
        <v>437.53605840000006</v>
      </c>
    </row>
    <row r="67" spans="1:41">
      <c r="A67" s="23" t="s">
        <v>76</v>
      </c>
      <c r="B67" s="23">
        <v>465.5</v>
      </c>
      <c r="C67" s="24"/>
      <c r="D67" s="24"/>
      <c r="E67" s="24"/>
      <c r="F67" s="24"/>
      <c r="G67" s="24"/>
      <c r="H67" s="24"/>
      <c r="I67" s="24"/>
      <c r="J67" s="24"/>
      <c r="K67" s="24"/>
      <c r="L67" s="38">
        <v>1</v>
      </c>
      <c r="M67" s="24"/>
      <c r="N67" s="24"/>
      <c r="O67" s="24"/>
      <c r="P67" s="24"/>
      <c r="Q67" s="24"/>
      <c r="R67" s="24"/>
      <c r="S67" s="24"/>
      <c r="T67" s="37"/>
      <c r="U67" s="23">
        <f>B67*(C67+D67+E67+F67+G67+H67+I67+J67+K67+L67+M67+T67)</f>
        <v>465.5</v>
      </c>
      <c r="V67" s="23" t="s">
        <v>76</v>
      </c>
      <c r="W67" s="42">
        <f t="shared" si="3"/>
        <v>465.5</v>
      </c>
      <c r="X67" s="42">
        <f t="shared" si="4"/>
        <v>465.5</v>
      </c>
      <c r="Y67" s="42">
        <f t="shared" si="2"/>
        <v>474.81</v>
      </c>
      <c r="Z67" s="42">
        <f t="shared" si="7"/>
        <v>474.81</v>
      </c>
      <c r="AA67" s="42">
        <f t="shared" si="5"/>
        <v>474.81</v>
      </c>
      <c r="AB67" s="42">
        <f t="shared" si="6"/>
        <v>484.30619999999999</v>
      </c>
      <c r="AC67" s="42">
        <f t="shared" si="6"/>
        <v>484.30619999999999</v>
      </c>
      <c r="AD67" s="42">
        <f t="shared" si="6"/>
        <v>484.30619999999999</v>
      </c>
      <c r="AE67" s="42">
        <f t="shared" si="6"/>
        <v>493.992324</v>
      </c>
      <c r="AF67" s="41">
        <f t="shared" si="6"/>
        <v>493.992324</v>
      </c>
      <c r="AG67" s="42">
        <f t="shared" si="6"/>
        <v>493.992324</v>
      </c>
      <c r="AH67" s="42">
        <f t="shared" si="6"/>
        <v>503.87217048000002</v>
      </c>
      <c r="AI67" s="42">
        <f t="shared" si="6"/>
        <v>503.87217048000002</v>
      </c>
      <c r="AJ67" s="42">
        <f t="shared" si="6"/>
        <v>503.87217048000002</v>
      </c>
      <c r="AK67" s="42">
        <f t="shared" si="6"/>
        <v>513.94961388960007</v>
      </c>
      <c r="AL67" s="42">
        <f t="shared" si="6"/>
        <v>513.94961388960007</v>
      </c>
      <c r="AM67" s="42">
        <f t="shared" si="6"/>
        <v>513.94961388960007</v>
      </c>
      <c r="AN67" s="44">
        <f t="shared" si="6"/>
        <v>524.22860616739206</v>
      </c>
      <c r="AO67" s="8">
        <f>AF67</f>
        <v>493.992324</v>
      </c>
    </row>
    <row r="68" spans="1:41">
      <c r="A68" s="23" t="s">
        <v>77</v>
      </c>
      <c r="B68" s="23">
        <v>412.3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38">
        <v>1</v>
      </c>
      <c r="N68" s="24"/>
      <c r="O68" s="24"/>
      <c r="P68" s="24"/>
      <c r="Q68" s="24"/>
      <c r="R68" s="24"/>
      <c r="S68" s="24"/>
      <c r="T68" s="37"/>
      <c r="U68" s="23">
        <f>B68*(C68+D68+E68+F68+G68+H68+I68+J68+K68+L68+M68+T68)</f>
        <v>412.3</v>
      </c>
      <c r="V68" s="23" t="s">
        <v>77</v>
      </c>
      <c r="W68" s="42">
        <f t="shared" si="3"/>
        <v>412.3</v>
      </c>
      <c r="X68" s="42">
        <f t="shared" si="4"/>
        <v>412.3</v>
      </c>
      <c r="Y68" s="42">
        <f t="shared" si="2"/>
        <v>420.54599999999999</v>
      </c>
      <c r="Z68" s="42">
        <f t="shared" si="7"/>
        <v>420.54599999999999</v>
      </c>
      <c r="AA68" s="42">
        <f t="shared" si="5"/>
        <v>420.54599999999999</v>
      </c>
      <c r="AB68" s="42">
        <f t="shared" si="6"/>
        <v>428.95692000000003</v>
      </c>
      <c r="AC68" s="42">
        <f t="shared" si="6"/>
        <v>428.95692000000003</v>
      </c>
      <c r="AD68" s="42">
        <f t="shared" si="6"/>
        <v>428.95692000000003</v>
      </c>
      <c r="AE68" s="42">
        <f t="shared" si="6"/>
        <v>437.53605840000006</v>
      </c>
      <c r="AF68" s="42">
        <f t="shared" si="6"/>
        <v>437.53605840000006</v>
      </c>
      <c r="AG68" s="41">
        <f t="shared" si="6"/>
        <v>437.53605840000006</v>
      </c>
      <c r="AH68" s="42">
        <f t="shared" si="6"/>
        <v>446.28677956800004</v>
      </c>
      <c r="AI68" s="42">
        <f t="shared" si="6"/>
        <v>446.28677956800004</v>
      </c>
      <c r="AJ68" s="42">
        <f t="shared" si="6"/>
        <v>446.28677956800004</v>
      </c>
      <c r="AK68" s="42">
        <f t="shared" si="6"/>
        <v>455.21251515936007</v>
      </c>
      <c r="AL68" s="42">
        <f t="shared" si="6"/>
        <v>455.21251515936007</v>
      </c>
      <c r="AM68" s="42">
        <f t="shared" si="6"/>
        <v>455.21251515936007</v>
      </c>
      <c r="AN68" s="44">
        <f t="shared" si="6"/>
        <v>464.31676546254727</v>
      </c>
      <c r="AO68" s="8">
        <f>AG68</f>
        <v>437.53605840000006</v>
      </c>
    </row>
    <row r="69" spans="1:41">
      <c r="A69" s="23" t="s">
        <v>78</v>
      </c>
      <c r="B69" s="23">
        <v>465.5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38">
        <v>1</v>
      </c>
      <c r="O69" s="24"/>
      <c r="P69" s="24"/>
      <c r="Q69" s="24"/>
      <c r="R69" s="24"/>
      <c r="S69" s="24"/>
      <c r="T69" s="37"/>
      <c r="U69" s="23">
        <f t="shared" ref="U69:U75" si="9">SUM(C69:T69)*B69</f>
        <v>465.5</v>
      </c>
      <c r="V69" s="23" t="s">
        <v>78</v>
      </c>
      <c r="W69" s="42">
        <f t="shared" si="3"/>
        <v>465.5</v>
      </c>
      <c r="X69" s="42">
        <f t="shared" si="4"/>
        <v>465.5</v>
      </c>
      <c r="Y69" s="42">
        <f t="shared" si="2"/>
        <v>474.81</v>
      </c>
      <c r="Z69" s="42">
        <f t="shared" si="7"/>
        <v>474.81</v>
      </c>
      <c r="AA69" s="42">
        <f t="shared" si="5"/>
        <v>474.81</v>
      </c>
      <c r="AB69" s="42">
        <f t="shared" si="6"/>
        <v>484.30619999999999</v>
      </c>
      <c r="AC69" s="42">
        <f t="shared" si="6"/>
        <v>484.30619999999999</v>
      </c>
      <c r="AD69" s="42">
        <f t="shared" si="6"/>
        <v>484.30619999999999</v>
      </c>
      <c r="AE69" s="42">
        <f t="shared" si="6"/>
        <v>493.992324</v>
      </c>
      <c r="AF69" s="42">
        <f t="shared" si="6"/>
        <v>493.992324</v>
      </c>
      <c r="AG69" s="42">
        <f t="shared" si="6"/>
        <v>493.992324</v>
      </c>
      <c r="AH69" s="41">
        <f t="shared" si="6"/>
        <v>503.87217048000002</v>
      </c>
      <c r="AI69" s="42">
        <f t="shared" si="6"/>
        <v>503.87217048000002</v>
      </c>
      <c r="AJ69" s="42">
        <f t="shared" si="6"/>
        <v>503.87217048000002</v>
      </c>
      <c r="AK69" s="42">
        <f t="shared" si="6"/>
        <v>513.94961388960007</v>
      </c>
      <c r="AL69" s="42">
        <f t="shared" si="6"/>
        <v>513.94961388960007</v>
      </c>
      <c r="AM69" s="42">
        <f t="shared" si="6"/>
        <v>513.94961388960007</v>
      </c>
      <c r="AN69" s="44">
        <f t="shared" si="6"/>
        <v>524.22860616739206</v>
      </c>
      <c r="AO69" s="8">
        <f>AH69</f>
        <v>503.87217048000002</v>
      </c>
    </row>
    <row r="70" spans="1:41" s="23" customFormat="1">
      <c r="A70" s="23" t="s">
        <v>118</v>
      </c>
      <c r="B70" s="23">
        <v>412.3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8">
        <v>1</v>
      </c>
      <c r="P70" s="24"/>
      <c r="Q70" s="24"/>
      <c r="R70" s="24"/>
      <c r="S70" s="24"/>
      <c r="T70" s="37"/>
      <c r="U70" s="23">
        <f t="shared" si="9"/>
        <v>412.3</v>
      </c>
      <c r="V70" s="23" t="s">
        <v>118</v>
      </c>
      <c r="W70" s="42">
        <f t="shared" si="3"/>
        <v>412.3</v>
      </c>
      <c r="X70" s="42">
        <f t="shared" si="4"/>
        <v>412.3</v>
      </c>
      <c r="Y70" s="42">
        <f t="shared" ref="Y70:Y76" si="10">B70*$X$52</f>
        <v>420.54599999999999</v>
      </c>
      <c r="Z70" s="42">
        <f t="shared" si="7"/>
        <v>420.54599999999999</v>
      </c>
      <c r="AA70" s="42">
        <f t="shared" si="5"/>
        <v>420.54599999999999</v>
      </c>
      <c r="AB70" s="42">
        <f t="shared" si="6"/>
        <v>428.95692000000003</v>
      </c>
      <c r="AC70" s="42">
        <f t="shared" si="6"/>
        <v>428.95692000000003</v>
      </c>
      <c r="AD70" s="42">
        <f t="shared" si="6"/>
        <v>428.95692000000003</v>
      </c>
      <c r="AE70" s="42">
        <f t="shared" si="6"/>
        <v>437.53605840000006</v>
      </c>
      <c r="AF70" s="42">
        <f t="shared" si="6"/>
        <v>437.53605840000006</v>
      </c>
      <c r="AG70" s="42">
        <f t="shared" si="6"/>
        <v>437.53605840000006</v>
      </c>
      <c r="AH70" s="45">
        <f t="shared" si="6"/>
        <v>446.28677956800004</v>
      </c>
      <c r="AI70" s="41">
        <f t="shared" si="6"/>
        <v>446.28677956800004</v>
      </c>
      <c r="AJ70" s="42">
        <f t="shared" si="6"/>
        <v>446.28677956800004</v>
      </c>
      <c r="AK70" s="42">
        <f t="shared" si="6"/>
        <v>455.21251515936007</v>
      </c>
      <c r="AL70" s="42">
        <f t="shared" si="6"/>
        <v>455.21251515936007</v>
      </c>
      <c r="AM70" s="42">
        <f t="shared" si="6"/>
        <v>455.21251515936007</v>
      </c>
      <c r="AN70" s="44">
        <f t="shared" si="6"/>
        <v>464.31676546254727</v>
      </c>
      <c r="AO70" s="8">
        <f>AI70</f>
        <v>446.28677956800004</v>
      </c>
    </row>
    <row r="71" spans="1:41" s="23" customFormat="1">
      <c r="A71" s="23" t="s">
        <v>119</v>
      </c>
      <c r="B71" s="23">
        <v>465.5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38">
        <v>1</v>
      </c>
      <c r="Q71" s="24"/>
      <c r="R71" s="24"/>
      <c r="S71" s="24"/>
      <c r="T71" s="37"/>
      <c r="U71" s="23">
        <f t="shared" si="9"/>
        <v>465.5</v>
      </c>
      <c r="V71" s="23" t="s">
        <v>119</v>
      </c>
      <c r="W71" s="42">
        <f t="shared" si="3"/>
        <v>465.5</v>
      </c>
      <c r="X71" s="42">
        <f t="shared" si="4"/>
        <v>465.5</v>
      </c>
      <c r="Y71" s="42">
        <f t="shared" si="10"/>
        <v>474.81</v>
      </c>
      <c r="Z71" s="42">
        <f t="shared" si="7"/>
        <v>474.81</v>
      </c>
      <c r="AA71" s="42">
        <f t="shared" si="5"/>
        <v>474.81</v>
      </c>
      <c r="AB71" s="42">
        <f t="shared" ref="AB71:AN76" si="11">Y71*$X$52</f>
        <v>484.30619999999999</v>
      </c>
      <c r="AC71" s="42">
        <f t="shared" si="11"/>
        <v>484.30619999999999</v>
      </c>
      <c r="AD71" s="42">
        <f t="shared" si="11"/>
        <v>484.30619999999999</v>
      </c>
      <c r="AE71" s="42">
        <f t="shared" si="11"/>
        <v>493.992324</v>
      </c>
      <c r="AF71" s="42">
        <f t="shared" si="11"/>
        <v>493.992324</v>
      </c>
      <c r="AG71" s="42">
        <f t="shared" si="11"/>
        <v>493.992324</v>
      </c>
      <c r="AH71" s="45">
        <f t="shared" si="11"/>
        <v>503.87217048000002</v>
      </c>
      <c r="AI71" s="42">
        <f t="shared" si="11"/>
        <v>503.87217048000002</v>
      </c>
      <c r="AJ71" s="41">
        <f t="shared" si="11"/>
        <v>503.87217048000002</v>
      </c>
      <c r="AK71" s="42">
        <f t="shared" si="11"/>
        <v>513.94961388960007</v>
      </c>
      <c r="AL71" s="42">
        <f t="shared" si="11"/>
        <v>513.94961388960007</v>
      </c>
      <c r="AM71" s="42">
        <f t="shared" si="11"/>
        <v>513.94961388960007</v>
      </c>
      <c r="AN71" s="44">
        <f t="shared" si="11"/>
        <v>524.22860616739206</v>
      </c>
      <c r="AO71" s="8">
        <f>AJ71</f>
        <v>503.87217048000002</v>
      </c>
    </row>
    <row r="72" spans="1:41" s="23" customFormat="1">
      <c r="A72" s="23" t="s">
        <v>120</v>
      </c>
      <c r="B72" s="23">
        <v>412.3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38">
        <v>1</v>
      </c>
      <c r="R72" s="24"/>
      <c r="S72" s="24"/>
      <c r="T72" s="37"/>
      <c r="U72" s="23">
        <f t="shared" si="9"/>
        <v>412.3</v>
      </c>
      <c r="V72" s="23" t="s">
        <v>120</v>
      </c>
      <c r="W72" s="42">
        <f t="shared" si="3"/>
        <v>412.3</v>
      </c>
      <c r="X72" s="42">
        <f t="shared" si="4"/>
        <v>412.3</v>
      </c>
      <c r="Y72" s="42">
        <f t="shared" si="10"/>
        <v>420.54599999999999</v>
      </c>
      <c r="Z72" s="42">
        <f t="shared" si="7"/>
        <v>420.54599999999999</v>
      </c>
      <c r="AA72" s="42">
        <f t="shared" si="5"/>
        <v>420.54599999999999</v>
      </c>
      <c r="AB72" s="42">
        <f t="shared" si="11"/>
        <v>428.95692000000003</v>
      </c>
      <c r="AC72" s="42">
        <f t="shared" si="11"/>
        <v>428.95692000000003</v>
      </c>
      <c r="AD72" s="42">
        <f t="shared" si="11"/>
        <v>428.95692000000003</v>
      </c>
      <c r="AE72" s="42">
        <f t="shared" si="11"/>
        <v>437.53605840000006</v>
      </c>
      <c r="AF72" s="42">
        <f t="shared" si="11"/>
        <v>437.53605840000006</v>
      </c>
      <c r="AG72" s="42">
        <f t="shared" si="11"/>
        <v>437.53605840000006</v>
      </c>
      <c r="AH72" s="45">
        <f t="shared" si="11"/>
        <v>446.28677956800004</v>
      </c>
      <c r="AI72" s="42">
        <f t="shared" si="11"/>
        <v>446.28677956800004</v>
      </c>
      <c r="AJ72" s="42">
        <f t="shared" si="11"/>
        <v>446.28677956800004</v>
      </c>
      <c r="AK72" s="41">
        <f t="shared" si="11"/>
        <v>455.21251515936007</v>
      </c>
      <c r="AL72" s="42">
        <f t="shared" si="11"/>
        <v>455.21251515936007</v>
      </c>
      <c r="AM72" s="42">
        <f t="shared" si="11"/>
        <v>455.21251515936007</v>
      </c>
      <c r="AN72" s="44">
        <f t="shared" si="11"/>
        <v>464.31676546254727</v>
      </c>
      <c r="AO72" s="8">
        <f>AK72</f>
        <v>455.21251515936007</v>
      </c>
    </row>
    <row r="73" spans="1:41" s="23" customFormat="1">
      <c r="A73" s="23" t="s">
        <v>121</v>
      </c>
      <c r="B73" s="23">
        <v>465.5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38">
        <v>1</v>
      </c>
      <c r="S73" s="24"/>
      <c r="T73" s="37"/>
      <c r="U73" s="23">
        <f t="shared" si="9"/>
        <v>465.5</v>
      </c>
      <c r="V73" s="23" t="s">
        <v>121</v>
      </c>
      <c r="W73" s="42">
        <f t="shared" si="3"/>
        <v>465.5</v>
      </c>
      <c r="X73" s="42">
        <f t="shared" si="4"/>
        <v>465.5</v>
      </c>
      <c r="Y73" s="42">
        <f t="shared" si="10"/>
        <v>474.81</v>
      </c>
      <c r="Z73" s="42">
        <f t="shared" si="7"/>
        <v>474.81</v>
      </c>
      <c r="AA73" s="42">
        <f t="shared" si="5"/>
        <v>474.81</v>
      </c>
      <c r="AB73" s="42">
        <f t="shared" si="11"/>
        <v>484.30619999999999</v>
      </c>
      <c r="AC73" s="42">
        <f t="shared" si="11"/>
        <v>484.30619999999999</v>
      </c>
      <c r="AD73" s="42">
        <f t="shared" si="11"/>
        <v>484.30619999999999</v>
      </c>
      <c r="AE73" s="42">
        <f t="shared" si="11"/>
        <v>493.992324</v>
      </c>
      <c r="AF73" s="42">
        <f t="shared" si="11"/>
        <v>493.992324</v>
      </c>
      <c r="AG73" s="42">
        <f t="shared" si="11"/>
        <v>493.992324</v>
      </c>
      <c r="AH73" s="45">
        <f t="shared" si="11"/>
        <v>503.87217048000002</v>
      </c>
      <c r="AI73" s="42">
        <f t="shared" si="11"/>
        <v>503.87217048000002</v>
      </c>
      <c r="AJ73" s="42">
        <f t="shared" si="11"/>
        <v>503.87217048000002</v>
      </c>
      <c r="AK73" s="42">
        <f t="shared" si="11"/>
        <v>513.94961388960007</v>
      </c>
      <c r="AL73" s="41">
        <f t="shared" si="11"/>
        <v>513.94961388960007</v>
      </c>
      <c r="AM73" s="42">
        <f t="shared" si="11"/>
        <v>513.94961388960007</v>
      </c>
      <c r="AN73" s="44">
        <f t="shared" si="11"/>
        <v>524.22860616739206</v>
      </c>
      <c r="AO73" s="8">
        <f>AL73</f>
        <v>513.94961388960007</v>
      </c>
    </row>
    <row r="74" spans="1:41" s="23" customFormat="1">
      <c r="A74" s="23" t="s">
        <v>122</v>
      </c>
      <c r="B74" s="23">
        <v>412.3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38">
        <v>1</v>
      </c>
      <c r="T74" s="37"/>
      <c r="U74" s="23">
        <f t="shared" si="9"/>
        <v>412.3</v>
      </c>
      <c r="V74" s="23" t="s">
        <v>122</v>
      </c>
      <c r="W74" s="42">
        <f t="shared" si="3"/>
        <v>412.3</v>
      </c>
      <c r="X74" s="42">
        <f t="shared" si="4"/>
        <v>412.3</v>
      </c>
      <c r="Y74" s="42">
        <f t="shared" si="10"/>
        <v>420.54599999999999</v>
      </c>
      <c r="Z74" s="42">
        <f t="shared" si="7"/>
        <v>420.54599999999999</v>
      </c>
      <c r="AA74" s="42">
        <f t="shared" si="5"/>
        <v>420.54599999999999</v>
      </c>
      <c r="AB74" s="42">
        <f t="shared" si="11"/>
        <v>428.95692000000003</v>
      </c>
      <c r="AC74" s="42">
        <f t="shared" si="11"/>
        <v>428.95692000000003</v>
      </c>
      <c r="AD74" s="42">
        <f t="shared" si="11"/>
        <v>428.95692000000003</v>
      </c>
      <c r="AE74" s="42">
        <f t="shared" si="11"/>
        <v>437.53605840000006</v>
      </c>
      <c r="AF74" s="42">
        <f t="shared" si="11"/>
        <v>437.53605840000006</v>
      </c>
      <c r="AG74" s="42">
        <f t="shared" si="11"/>
        <v>437.53605840000006</v>
      </c>
      <c r="AH74" s="45">
        <f t="shared" si="11"/>
        <v>446.28677956800004</v>
      </c>
      <c r="AI74" s="42">
        <f t="shared" si="11"/>
        <v>446.28677956800004</v>
      </c>
      <c r="AJ74" s="42">
        <f t="shared" si="11"/>
        <v>446.28677956800004</v>
      </c>
      <c r="AK74" s="42">
        <f t="shared" si="11"/>
        <v>455.21251515936007</v>
      </c>
      <c r="AL74" s="42">
        <f t="shared" si="11"/>
        <v>455.21251515936007</v>
      </c>
      <c r="AM74" s="41">
        <f t="shared" si="11"/>
        <v>455.21251515936007</v>
      </c>
      <c r="AN74" s="44">
        <f t="shared" si="11"/>
        <v>464.31676546254727</v>
      </c>
      <c r="AO74" s="8">
        <f>AM74</f>
        <v>455.21251515936007</v>
      </c>
    </row>
    <row r="75" spans="1:41">
      <c r="A75" s="23" t="s">
        <v>123</v>
      </c>
      <c r="B75" s="23">
        <v>465.5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39">
        <v>1</v>
      </c>
      <c r="U75" s="23">
        <f t="shared" si="9"/>
        <v>465.5</v>
      </c>
      <c r="V75" s="23" t="s">
        <v>123</v>
      </c>
      <c r="W75" s="42">
        <f t="shared" si="3"/>
        <v>465.5</v>
      </c>
      <c r="X75" s="42">
        <f t="shared" si="4"/>
        <v>465.5</v>
      </c>
      <c r="Y75" s="42">
        <f t="shared" si="10"/>
        <v>474.81</v>
      </c>
      <c r="Z75" s="42">
        <f t="shared" si="7"/>
        <v>474.81</v>
      </c>
      <c r="AA75" s="42">
        <f t="shared" si="5"/>
        <v>474.81</v>
      </c>
      <c r="AB75" s="42">
        <f t="shared" si="11"/>
        <v>484.30619999999999</v>
      </c>
      <c r="AC75" s="42">
        <f t="shared" si="11"/>
        <v>484.30619999999999</v>
      </c>
      <c r="AD75" s="42">
        <f t="shared" si="11"/>
        <v>484.30619999999999</v>
      </c>
      <c r="AE75" s="42">
        <f t="shared" si="11"/>
        <v>493.992324</v>
      </c>
      <c r="AF75" s="42">
        <f t="shared" si="11"/>
        <v>493.992324</v>
      </c>
      <c r="AG75" s="42">
        <f t="shared" si="11"/>
        <v>493.992324</v>
      </c>
      <c r="AH75" s="45">
        <f t="shared" si="11"/>
        <v>503.87217048000002</v>
      </c>
      <c r="AI75" s="42">
        <f t="shared" si="11"/>
        <v>503.87217048000002</v>
      </c>
      <c r="AJ75" s="42">
        <f t="shared" si="11"/>
        <v>503.87217048000002</v>
      </c>
      <c r="AK75" s="42">
        <f t="shared" si="11"/>
        <v>513.94961388960007</v>
      </c>
      <c r="AL75" s="42">
        <f t="shared" si="11"/>
        <v>513.94961388960007</v>
      </c>
      <c r="AM75" s="42">
        <f t="shared" si="11"/>
        <v>513.94961388960007</v>
      </c>
      <c r="AN75" s="43">
        <f t="shared" si="11"/>
        <v>524.22860616739206</v>
      </c>
      <c r="AO75" s="8">
        <f>SUM(AN75)</f>
        <v>524.22860616739206</v>
      </c>
    </row>
    <row r="76" spans="1:41">
      <c r="A76" s="23" t="s">
        <v>19</v>
      </c>
      <c r="B76" s="23">
        <v>4.5</v>
      </c>
      <c r="C76" s="38">
        <v>1</v>
      </c>
      <c r="D76" s="38">
        <v>1</v>
      </c>
      <c r="E76" s="38">
        <v>1</v>
      </c>
      <c r="F76" s="38">
        <v>1</v>
      </c>
      <c r="G76" s="38">
        <v>1</v>
      </c>
      <c r="H76" s="38">
        <v>1</v>
      </c>
      <c r="I76" s="38">
        <v>1</v>
      </c>
      <c r="J76" s="38">
        <v>1</v>
      </c>
      <c r="K76" s="38">
        <v>1</v>
      </c>
      <c r="L76" s="38">
        <v>1</v>
      </c>
      <c r="M76" s="38">
        <v>1</v>
      </c>
      <c r="N76" s="38">
        <v>1</v>
      </c>
      <c r="O76" s="38">
        <v>1</v>
      </c>
      <c r="P76" s="38">
        <v>1</v>
      </c>
      <c r="Q76" s="38">
        <v>1</v>
      </c>
      <c r="R76" s="38">
        <v>1</v>
      </c>
      <c r="S76" s="38">
        <v>1</v>
      </c>
      <c r="T76" s="38">
        <v>1</v>
      </c>
      <c r="U76" s="23">
        <f>SUM(C76:T76)*B76</f>
        <v>81</v>
      </c>
      <c r="V76" s="23" t="s">
        <v>19</v>
      </c>
      <c r="W76" s="46">
        <f>B76</f>
        <v>4.5</v>
      </c>
      <c r="X76" s="41">
        <f t="shared" si="4"/>
        <v>4.5</v>
      </c>
      <c r="Y76" s="41">
        <f t="shared" si="10"/>
        <v>4.59</v>
      </c>
      <c r="Z76" s="41">
        <f t="shared" si="7"/>
        <v>4.59</v>
      </c>
      <c r="AA76" s="41">
        <f t="shared" si="5"/>
        <v>4.59</v>
      </c>
      <c r="AB76" s="41">
        <f t="shared" si="11"/>
        <v>4.6818</v>
      </c>
      <c r="AC76" s="41">
        <f t="shared" si="11"/>
        <v>4.6818</v>
      </c>
      <c r="AD76" s="41">
        <f t="shared" si="11"/>
        <v>4.6818</v>
      </c>
      <c r="AE76" s="41">
        <f t="shared" si="11"/>
        <v>4.775436</v>
      </c>
      <c r="AF76" s="41">
        <f t="shared" si="11"/>
        <v>4.775436</v>
      </c>
      <c r="AG76" s="41">
        <f t="shared" si="11"/>
        <v>4.775436</v>
      </c>
      <c r="AH76" s="41">
        <f t="shared" si="11"/>
        <v>4.8709447199999998</v>
      </c>
      <c r="AI76" s="41">
        <f t="shared" si="11"/>
        <v>4.8709447199999998</v>
      </c>
      <c r="AJ76" s="41">
        <f t="shared" si="11"/>
        <v>4.8709447199999998</v>
      </c>
      <c r="AK76" s="41">
        <f t="shared" si="11"/>
        <v>4.9683636144000003</v>
      </c>
      <c r="AL76" s="41">
        <f t="shared" si="11"/>
        <v>4.9683636144000003</v>
      </c>
      <c r="AM76" s="41">
        <f t="shared" si="11"/>
        <v>4.9683636144000003</v>
      </c>
      <c r="AN76" s="43">
        <f t="shared" si="11"/>
        <v>5.0677308866880004</v>
      </c>
      <c r="AO76" s="8">
        <f>SUM(W76:AN76)</f>
        <v>85.727363889888011</v>
      </c>
    </row>
    <row r="77" spans="1:4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">
        <f>SUM(U54:U76)</f>
        <v>27039.199999999993</v>
      </c>
      <c r="P77" s="23"/>
      <c r="Q77" s="23">
        <f>O77/6</f>
        <v>4506.5333333333319</v>
      </c>
      <c r="R77" s="23">
        <f>P77/6</f>
        <v>0</v>
      </c>
      <c r="S77" s="23">
        <f>Q77/6</f>
        <v>751.08888888888862</v>
      </c>
      <c r="T77" s="23"/>
      <c r="U77" s="23"/>
      <c r="V77" s="23"/>
      <c r="W77" s="23"/>
      <c r="X77" s="5"/>
      <c r="Y77" s="5"/>
      <c r="Z77" s="5"/>
      <c r="AA77" s="5"/>
      <c r="AB77" s="5"/>
      <c r="AC77" s="5"/>
      <c r="AD77" s="5"/>
      <c r="AE77" s="5"/>
      <c r="AF77" s="5"/>
      <c r="AG77" s="5"/>
      <c r="AO77" s="8">
        <f>SUM(AO54:AO76)</f>
        <v>34745.813769793109</v>
      </c>
    </row>
    <row r="78" spans="1:4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O78" s="15">
        <f>AO77/18</f>
        <v>1930.3229872107283</v>
      </c>
    </row>
    <row r="79" spans="1:4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>
        <f>O77/12</f>
        <v>2253.266666666666</v>
      </c>
      <c r="P79" s="23"/>
      <c r="W79" s="9">
        <f>SUM(W54,W57:W58,W76)</f>
        <v>1090.8</v>
      </c>
      <c r="X79" s="9">
        <f>SUM(X54:X55,X57,X59,X76)</f>
        <v>2426.4</v>
      </c>
      <c r="Y79" s="9">
        <f>SUM(Y54,Y60,Y76)</f>
        <v>830.07600000000002</v>
      </c>
      <c r="Z79" s="9">
        <f>SUM(Z54:Z57,Z61,Z76)</f>
        <v>3305.9628000000002</v>
      </c>
      <c r="AA79" s="9">
        <f>SUM(AA54,AA62,AA76)</f>
        <v>838.1748</v>
      </c>
      <c r="AB79" s="9">
        <f>SUM(AB54:AB55,AB57,AB63,AB76)</f>
        <v>2532.6873360000004</v>
      </c>
      <c r="AC79" s="9">
        <f>SUM(AC54,AC64,AC76)</f>
        <v>854.93829599999992</v>
      </c>
      <c r="AD79" s="9">
        <f>SUM(AD54:AD57,AD65,AD76)</f>
        <v>3372.0820559999997</v>
      </c>
      <c r="AE79" s="9">
        <f>SUM(AE54,AE66,AE76)</f>
        <v>872.03706192000016</v>
      </c>
      <c r="AF79" s="9">
        <f>SUM(AF54:AF55,AF57,AF67,AF76)</f>
        <v>2583.34108272</v>
      </c>
      <c r="AG79" s="9">
        <f>SUM(AG54,AG68,AG76)</f>
        <v>872.03706192000016</v>
      </c>
      <c r="AH79" s="9">
        <f>SUM(AH54:AH57,AH69,AH76)</f>
        <v>3508.3141710624</v>
      </c>
      <c r="AI79" s="9">
        <f>SUM(AI54,AI70,AI76)</f>
        <v>889.47780315840009</v>
      </c>
      <c r="AJ79" s="9">
        <f>SUM(AJ54:AJ55,AJ57,AJ71,AJ76)</f>
        <v>2635.0079043744004</v>
      </c>
      <c r="AK79" s="9">
        <f>SUM(AK54,AK72,AK76)</f>
        <v>907.26735922156809</v>
      </c>
      <c r="AL79" s="9">
        <f>SUM(AL54:AL57,AL73,AL76)</f>
        <v>3578.4804544836484</v>
      </c>
      <c r="AM79" s="9">
        <f>SUM(AM54,AM74,AM76)</f>
        <v>907.26735922156809</v>
      </c>
      <c r="AN79" s="9">
        <f>SUM(AN54:AN55,AN57,AN75:AN76)</f>
        <v>2741.4622237111262</v>
      </c>
      <c r="AO79" s="5">
        <f>SUM(W79:AN79)</f>
        <v>34745.813769793116</v>
      </c>
    </row>
    <row r="85" spans="1:2">
      <c r="A85" s="23"/>
      <c r="B85" s="23"/>
    </row>
    <row r="86" spans="1:2">
      <c r="A86" s="23"/>
      <c r="B86" s="23"/>
    </row>
    <row r="87" spans="1:2">
      <c r="A87" s="23"/>
      <c r="B87" s="23"/>
    </row>
    <row r="88" spans="1:2">
      <c r="A88" s="23"/>
      <c r="B88" s="2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>
      <c r="A23" s="22" t="s">
        <v>60</v>
      </c>
      <c r="B23" s="23" t="s">
        <v>9</v>
      </c>
      <c r="C23" s="25" t="s">
        <v>92</v>
      </c>
      <c r="D23" s="25"/>
      <c r="E23" s="27" t="s">
        <v>93</v>
      </c>
      <c r="F23" s="27"/>
      <c r="G23" s="25" t="s">
        <v>94</v>
      </c>
      <c r="H23" s="25"/>
      <c r="I23" s="27" t="s">
        <v>95</v>
      </c>
      <c r="J23" s="27"/>
      <c r="K23" s="25" t="s">
        <v>96</v>
      </c>
      <c r="L23" s="25"/>
      <c r="M23" s="27" t="s">
        <v>97</v>
      </c>
      <c r="N23" s="27"/>
      <c r="O23" s="23"/>
      <c r="P23" s="23"/>
      <c r="Q23" s="23"/>
      <c r="R23" s="23"/>
      <c r="S23" s="23" t="s">
        <v>20</v>
      </c>
      <c r="T23" s="23"/>
      <c r="U23" s="11">
        <v>0.02</v>
      </c>
      <c r="V23" s="23"/>
      <c r="W23" s="23"/>
      <c r="X23" s="23"/>
      <c r="Y23" s="23"/>
      <c r="Z23" s="23"/>
      <c r="AA23" s="23"/>
      <c r="AB23" s="23"/>
      <c r="AC23" s="23"/>
    </row>
    <row r="24" spans="1:29">
      <c r="A24" s="4"/>
      <c r="B24" s="4" t="s">
        <v>8</v>
      </c>
      <c r="C24" s="26" t="s">
        <v>62</v>
      </c>
      <c r="D24" s="26" t="s">
        <v>61</v>
      </c>
      <c r="E24" s="28" t="s">
        <v>63</v>
      </c>
      <c r="F24" s="28" t="s">
        <v>64</v>
      </c>
      <c r="G24" s="26" t="s">
        <v>65</v>
      </c>
      <c r="H24" s="26" t="s">
        <v>66</v>
      </c>
      <c r="I24" s="28" t="s">
        <v>67</v>
      </c>
      <c r="J24" s="28" t="s">
        <v>68</v>
      </c>
      <c r="K24" s="26" t="s">
        <v>69</v>
      </c>
      <c r="L24" s="26" t="s">
        <v>70</v>
      </c>
      <c r="M24" s="28" t="s">
        <v>71</v>
      </c>
      <c r="N24" s="28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3" t="s">
        <v>47</v>
      </c>
      <c r="B25" s="23">
        <v>397</v>
      </c>
      <c r="C25" s="24">
        <v>1</v>
      </c>
      <c r="D25" s="24">
        <v>1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4">
        <v>1</v>
      </c>
      <c r="L25" s="24">
        <v>1</v>
      </c>
      <c r="M25" s="24">
        <v>1</v>
      </c>
      <c r="N25" s="24">
        <v>1</v>
      </c>
      <c r="O25" s="23">
        <f>B25*(C25+D25+E25+F25+G25+H25+I25+J25+K25+L25+M25+N25)</f>
        <v>4764</v>
      </c>
      <c r="P25" s="23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3" t="s">
        <v>52</v>
      </c>
      <c r="B26" s="23">
        <v>1325.2</v>
      </c>
      <c r="C26" s="24"/>
      <c r="D26" s="24">
        <v>1</v>
      </c>
      <c r="E26" s="24"/>
      <c r="F26" s="24">
        <v>1</v>
      </c>
      <c r="G26" s="24"/>
      <c r="H26" s="24">
        <v>1</v>
      </c>
      <c r="I26" s="24"/>
      <c r="J26" s="24">
        <v>1</v>
      </c>
      <c r="K26" s="24"/>
      <c r="L26" s="24">
        <v>1</v>
      </c>
      <c r="M26" s="24"/>
      <c r="N26" s="24">
        <v>1</v>
      </c>
      <c r="O26" s="23">
        <f>B26*(C26+D26+E26+F26+G26+H26+I26+J26+K26+L26+M26+N26)</f>
        <v>7951.2000000000007</v>
      </c>
      <c r="P26" s="23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3" t="s">
        <v>49</v>
      </c>
      <c r="B27" s="23">
        <v>806.8</v>
      </c>
      <c r="C27" s="24"/>
      <c r="D27" s="24"/>
      <c r="E27" s="24"/>
      <c r="F27" s="24">
        <v>1</v>
      </c>
      <c r="G27" s="24"/>
      <c r="H27" s="24"/>
      <c r="I27" s="24"/>
      <c r="J27" s="24">
        <v>1</v>
      </c>
      <c r="K27" s="24"/>
      <c r="L27" s="24">
        <v>0</v>
      </c>
      <c r="M27" s="24"/>
      <c r="N27" s="24">
        <v>1</v>
      </c>
      <c r="O27" s="23">
        <f>B27*(C27+D27+E27+F27+G27+H27+I27+J27+K27+L27+M27+N27)</f>
        <v>2420.3999999999996</v>
      </c>
      <c r="P27" s="23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3" t="s">
        <v>40</v>
      </c>
      <c r="B28" s="23">
        <v>277</v>
      </c>
      <c r="C28" s="24">
        <v>1</v>
      </c>
      <c r="D28" s="24">
        <v>1</v>
      </c>
      <c r="E28" s="24">
        <v>1</v>
      </c>
      <c r="F28" s="24">
        <v>1</v>
      </c>
      <c r="G28" s="24">
        <v>2</v>
      </c>
      <c r="H28" s="24">
        <v>1</v>
      </c>
      <c r="I28" s="24">
        <v>1</v>
      </c>
      <c r="J28" s="24">
        <v>1</v>
      </c>
      <c r="K28" s="24">
        <v>2</v>
      </c>
      <c r="L28" s="24">
        <v>1</v>
      </c>
      <c r="M28" s="24">
        <v>1</v>
      </c>
      <c r="N28" s="24">
        <v>1</v>
      </c>
      <c r="O28" s="23">
        <f>B28*(C28+D28+F28+H28+J28+L28+N28)</f>
        <v>1939</v>
      </c>
      <c r="P28" s="23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3" t="s">
        <v>12</v>
      </c>
      <c r="B29" s="23">
        <v>310</v>
      </c>
      <c r="C29" s="24">
        <v>1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>
        <f t="shared" ref="O29:O34" si="1">B29*(C29+D29+E29+F29+G29+H29)</f>
        <v>310</v>
      </c>
      <c r="P29" s="23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3" t="s">
        <v>13</v>
      </c>
      <c r="B30" s="23">
        <v>380</v>
      </c>
      <c r="C30" s="24"/>
      <c r="D30" s="24">
        <v>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si="1"/>
        <v>380</v>
      </c>
      <c r="P30" s="23" t="s">
        <v>13</v>
      </c>
      <c r="Q30" s="23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3" t="s">
        <v>14</v>
      </c>
      <c r="B31" s="23">
        <v>310</v>
      </c>
      <c r="C31" s="24"/>
      <c r="D31" s="24"/>
      <c r="E31" s="24">
        <v>1</v>
      </c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1"/>
        <v>310</v>
      </c>
      <c r="P31" s="23" t="s">
        <v>14</v>
      </c>
      <c r="Q31" s="23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3" t="s">
        <v>15</v>
      </c>
      <c r="B32" s="23">
        <v>380</v>
      </c>
      <c r="C32" s="24"/>
      <c r="D32" s="24"/>
      <c r="E32" s="24"/>
      <c r="F32" s="24">
        <v>1</v>
      </c>
      <c r="G32" s="24"/>
      <c r="H32" s="24"/>
      <c r="I32" s="24"/>
      <c r="J32" s="24"/>
      <c r="K32" s="24"/>
      <c r="L32" s="24"/>
      <c r="M32" s="24"/>
      <c r="N32" s="24"/>
      <c r="O32" s="23">
        <f t="shared" si="1"/>
        <v>380</v>
      </c>
      <c r="P32" s="23" t="s">
        <v>15</v>
      </c>
      <c r="Q32" s="23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3" t="s">
        <v>16</v>
      </c>
      <c r="B33" s="23">
        <v>310</v>
      </c>
      <c r="C33" s="24"/>
      <c r="D33" s="24"/>
      <c r="E33" s="24"/>
      <c r="F33" s="24"/>
      <c r="G33" s="24">
        <v>1</v>
      </c>
      <c r="H33" s="24"/>
      <c r="I33" s="24"/>
      <c r="J33" s="24"/>
      <c r="K33" s="24"/>
      <c r="L33" s="24"/>
      <c r="M33" s="24"/>
      <c r="N33" s="24"/>
      <c r="O33" s="23">
        <f t="shared" si="1"/>
        <v>310</v>
      </c>
      <c r="P33" s="23" t="s">
        <v>16</v>
      </c>
      <c r="Q33" s="23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3" t="s">
        <v>17</v>
      </c>
      <c r="B34" s="23">
        <v>380</v>
      </c>
      <c r="C34" s="24"/>
      <c r="D34" s="24"/>
      <c r="E34" s="24"/>
      <c r="F34" s="24"/>
      <c r="G34" s="24"/>
      <c r="H34" s="24">
        <v>1</v>
      </c>
      <c r="I34" s="24"/>
      <c r="J34" s="24"/>
      <c r="K34" s="24"/>
      <c r="L34" s="24"/>
      <c r="M34" s="24"/>
      <c r="N34" s="24"/>
      <c r="O34" s="23">
        <f t="shared" si="1"/>
        <v>380</v>
      </c>
      <c r="P34" s="23" t="s">
        <v>17</v>
      </c>
      <c r="Q34" s="23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3" t="s">
        <v>73</v>
      </c>
      <c r="B35" s="23">
        <v>310</v>
      </c>
      <c r="C35" s="24"/>
      <c r="D35" s="24"/>
      <c r="E35" s="24"/>
      <c r="F35" s="24"/>
      <c r="G35" s="24"/>
      <c r="H35" s="24"/>
      <c r="I35" s="24">
        <v>1</v>
      </c>
      <c r="J35" s="24"/>
      <c r="K35" s="24"/>
      <c r="L35" s="24"/>
      <c r="M35" s="24"/>
      <c r="N35" s="24"/>
      <c r="O35" s="23">
        <f>B35*(C35+D35+E35+F35+G35+H35+I35)</f>
        <v>310</v>
      </c>
      <c r="P35" s="23" t="s">
        <v>73</v>
      </c>
      <c r="Q35" s="23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3" t="s">
        <v>74</v>
      </c>
      <c r="B36" s="23">
        <v>380</v>
      </c>
      <c r="C36" s="24"/>
      <c r="D36" s="24"/>
      <c r="E36" s="24"/>
      <c r="F36" s="24"/>
      <c r="G36" s="24"/>
      <c r="H36" s="24"/>
      <c r="I36" s="24"/>
      <c r="J36" s="24">
        <v>1</v>
      </c>
      <c r="K36" s="24"/>
      <c r="L36" s="24"/>
      <c r="M36" s="24"/>
      <c r="N36" s="24"/>
      <c r="O36" s="23">
        <f>B36*(C36+D36+E36+F36+G36+H36+I36+J36+K36+L36+M36+N36)</f>
        <v>380</v>
      </c>
      <c r="P36" s="23" t="s">
        <v>74</v>
      </c>
      <c r="Q36" s="23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3" t="s">
        <v>75</v>
      </c>
      <c r="B37" s="23">
        <v>310</v>
      </c>
      <c r="C37" s="24"/>
      <c r="D37" s="24"/>
      <c r="E37" s="24"/>
      <c r="F37" s="24"/>
      <c r="G37" s="24"/>
      <c r="H37" s="24"/>
      <c r="I37" s="24"/>
      <c r="J37" s="24"/>
      <c r="K37" s="24">
        <v>1</v>
      </c>
      <c r="L37" s="24"/>
      <c r="M37" s="24"/>
      <c r="N37" s="24"/>
      <c r="O37" s="23">
        <f>B37*(C37+D37+E37+F37+G37+H37+I37+J37+K37+L37+M37+N37)</f>
        <v>310</v>
      </c>
      <c r="P37" s="23" t="s">
        <v>75</v>
      </c>
      <c r="Q37" s="23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3" t="s">
        <v>76</v>
      </c>
      <c r="B38" s="23">
        <v>380</v>
      </c>
      <c r="C38" s="24"/>
      <c r="D38" s="24"/>
      <c r="E38" s="24"/>
      <c r="F38" s="24"/>
      <c r="G38" s="24"/>
      <c r="H38" s="24"/>
      <c r="I38" s="24"/>
      <c r="J38" s="24"/>
      <c r="K38" s="24"/>
      <c r="L38" s="24">
        <v>1</v>
      </c>
      <c r="M38" s="24"/>
      <c r="N38" s="24"/>
      <c r="O38" s="23">
        <f>B38*(C38+D38+E38+F38+G38+H38+I38+J38+K38+L38+M38+N38)</f>
        <v>380</v>
      </c>
      <c r="P38" s="23" t="s">
        <v>76</v>
      </c>
      <c r="Q38" s="23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3" t="s">
        <v>77</v>
      </c>
      <c r="B39" s="23">
        <v>310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v>1</v>
      </c>
      <c r="N39" s="24"/>
      <c r="O39" s="23">
        <f>B39*(C39+D39+E39+F39+G39+H39+I39+J39+K39+L39+M39+N39)</f>
        <v>310</v>
      </c>
      <c r="P39" s="23" t="s">
        <v>77</v>
      </c>
      <c r="Q39" s="23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3" t="s">
        <v>78</v>
      </c>
      <c r="B40" s="23">
        <v>380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>
        <v>1</v>
      </c>
      <c r="O40" s="23">
        <f>B40*(C40+D40+E40+F40+G40+H40+I40+J40+K40+L40+M40+N40)</f>
        <v>380</v>
      </c>
      <c r="P40" s="23" t="s">
        <v>78</v>
      </c>
      <c r="Q40" s="23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3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3"/>
      <c r="P41" s="23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3" t="s">
        <v>19</v>
      </c>
      <c r="B42" s="23">
        <v>4.5</v>
      </c>
      <c r="C42" s="24">
        <v>1</v>
      </c>
      <c r="D42" s="24">
        <v>1</v>
      </c>
      <c r="E42" s="24">
        <v>1</v>
      </c>
      <c r="F42" s="24">
        <v>1</v>
      </c>
      <c r="G42" s="24">
        <v>1</v>
      </c>
      <c r="H42" s="24">
        <v>1</v>
      </c>
      <c r="I42" s="24">
        <v>1</v>
      </c>
      <c r="J42" s="24">
        <v>1</v>
      </c>
      <c r="K42" s="24">
        <v>1</v>
      </c>
      <c r="L42" s="24">
        <v>1</v>
      </c>
      <c r="M42" s="24">
        <v>1</v>
      </c>
      <c r="N42" s="24">
        <v>1</v>
      </c>
      <c r="O42" s="23">
        <f>SUM(B42)*(C42+D42+E42+F42+G42+H42+I42+J42+K42+L42+M42+N42)</f>
        <v>54</v>
      </c>
      <c r="P42" s="23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">
        <f>SUM(O25:O42)</f>
        <v>21268.6</v>
      </c>
      <c r="P43" s="23"/>
      <c r="Q43" s="23">
        <f>O43/6</f>
        <v>3544.7666666666664</v>
      </c>
      <c r="R43" s="23"/>
      <c r="S43" s="23"/>
      <c r="T43" s="23"/>
      <c r="U43" s="23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15">
        <f>AC43/12</f>
        <v>2071.1452904385869</v>
      </c>
    </row>
    <row r="45" spans="1:4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5">
        <f>O43/12</f>
        <v>1772.3833333333332</v>
      </c>
      <c r="P45" s="23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3" t="s">
        <v>9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 t="s">
        <v>20</v>
      </c>
      <c r="U48" s="23"/>
      <c r="V48" s="29">
        <v>1.02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>
      <c r="A49" s="22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30" t="s">
        <v>106</v>
      </c>
      <c r="K49" s="30" t="s">
        <v>107</v>
      </c>
      <c r="L49" s="30" t="s">
        <v>61</v>
      </c>
      <c r="M49" s="30" t="s">
        <v>108</v>
      </c>
      <c r="N49" s="30" t="s">
        <v>109</v>
      </c>
      <c r="O49" s="30" t="s">
        <v>64</v>
      </c>
      <c r="P49" s="30" t="s">
        <v>110</v>
      </c>
      <c r="Q49" s="30" t="s">
        <v>111</v>
      </c>
      <c r="R49" s="30" t="s">
        <v>66</v>
      </c>
      <c r="S49" s="30" t="s">
        <v>112</v>
      </c>
      <c r="T49" s="30" t="s">
        <v>113</v>
      </c>
      <c r="U49" s="30" t="s">
        <v>68</v>
      </c>
      <c r="V49" s="30" t="s">
        <v>114</v>
      </c>
      <c r="W49" s="30" t="s">
        <v>115</v>
      </c>
      <c r="X49" s="30" t="s">
        <v>70</v>
      </c>
      <c r="Y49" s="30" t="s">
        <v>116</v>
      </c>
      <c r="Z49" s="30" t="s">
        <v>117</v>
      </c>
      <c r="AA49" s="30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3" t="s">
        <v>47</v>
      </c>
      <c r="B50" s="23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1">
        <v>1</v>
      </c>
      <c r="K50" s="31">
        <v>1</v>
      </c>
      <c r="L50" s="31">
        <v>1</v>
      </c>
      <c r="M50" s="31">
        <v>1</v>
      </c>
      <c r="N50" s="31">
        <v>1</v>
      </c>
      <c r="O50" s="31">
        <v>1</v>
      </c>
      <c r="P50" s="31">
        <v>1</v>
      </c>
      <c r="Q50" s="31">
        <v>1</v>
      </c>
      <c r="R50" s="31">
        <v>1</v>
      </c>
      <c r="S50" s="31">
        <v>1</v>
      </c>
      <c r="T50" s="31">
        <v>1</v>
      </c>
      <c r="U50" s="31">
        <v>1</v>
      </c>
      <c r="V50" s="31">
        <v>1</v>
      </c>
      <c r="W50" s="31">
        <v>1</v>
      </c>
      <c r="X50" s="31">
        <v>1</v>
      </c>
      <c r="Y50" s="31">
        <v>1</v>
      </c>
      <c r="Z50" s="31">
        <v>1</v>
      </c>
      <c r="AA50" s="31">
        <v>1</v>
      </c>
      <c r="AB50" s="23">
        <f t="shared" ref="AB50:AB71" si="3">B50*(J50+K50+L50+M50+N50+O50+P50+Q50+R50+S50+T50+U50+V50+W50+X50+Y50+Z50+AA50)</f>
        <v>6937.2</v>
      </c>
      <c r="AC50" s="23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3" t="s">
        <v>52</v>
      </c>
      <c r="B51" s="23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1"/>
      <c r="K51" s="31">
        <v>1</v>
      </c>
      <c r="L51" s="31"/>
      <c r="M51" s="31">
        <v>1</v>
      </c>
      <c r="N51" s="31"/>
      <c r="O51" s="31">
        <v>1</v>
      </c>
      <c r="P51" s="31"/>
      <c r="Q51" s="31">
        <v>1</v>
      </c>
      <c r="R51" s="31"/>
      <c r="S51" s="31">
        <v>1</v>
      </c>
      <c r="T51" s="31"/>
      <c r="U51" s="31">
        <v>1</v>
      </c>
      <c r="V51" s="31">
        <v>0</v>
      </c>
      <c r="W51" s="31">
        <v>1</v>
      </c>
      <c r="X51" s="31">
        <v>0</v>
      </c>
      <c r="Y51" s="31">
        <v>1</v>
      </c>
      <c r="Z51" s="31">
        <v>0</v>
      </c>
      <c r="AA51" s="31">
        <v>1</v>
      </c>
      <c r="AB51" s="23">
        <f t="shared" si="3"/>
        <v>11574</v>
      </c>
      <c r="AC51" s="23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3" t="s">
        <v>49</v>
      </c>
      <c r="B52" s="23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1"/>
      <c r="K52" s="31"/>
      <c r="L52" s="31"/>
      <c r="M52" s="31">
        <v>1</v>
      </c>
      <c r="N52" s="31"/>
      <c r="O52" s="31"/>
      <c r="P52" s="31"/>
      <c r="Q52" s="31">
        <v>1</v>
      </c>
      <c r="R52" s="31"/>
      <c r="S52" s="31">
        <v>0</v>
      </c>
      <c r="T52" s="31"/>
      <c r="U52" s="31">
        <v>1</v>
      </c>
      <c r="V52" s="31"/>
      <c r="W52" s="31"/>
      <c r="X52" s="31"/>
      <c r="Y52" s="31">
        <v>1</v>
      </c>
      <c r="Z52" s="31"/>
      <c r="AA52" s="31"/>
      <c r="AB52" s="23">
        <f t="shared" si="3"/>
        <v>3133.2</v>
      </c>
      <c r="AC52" s="23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3" t="s">
        <v>40</v>
      </c>
      <c r="B53" s="23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1">
        <v>1</v>
      </c>
      <c r="K53" s="31">
        <v>1</v>
      </c>
      <c r="L53" s="32"/>
      <c r="M53" s="31">
        <v>2</v>
      </c>
      <c r="N53" s="31"/>
      <c r="O53" s="31">
        <v>2</v>
      </c>
      <c r="P53" s="31"/>
      <c r="Q53" s="31">
        <v>2</v>
      </c>
      <c r="R53" s="31"/>
      <c r="S53" s="31">
        <v>2</v>
      </c>
      <c r="T53" s="31"/>
      <c r="U53" s="31">
        <v>2</v>
      </c>
      <c r="V53" s="31"/>
      <c r="W53" s="31">
        <v>2</v>
      </c>
      <c r="X53" s="31"/>
      <c r="Y53" s="31">
        <v>2</v>
      </c>
      <c r="Z53" s="31"/>
      <c r="AA53" s="31">
        <v>2</v>
      </c>
      <c r="AB53" s="23">
        <f t="shared" si="3"/>
        <v>4986</v>
      </c>
      <c r="AC53" s="23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3" t="s">
        <v>12</v>
      </c>
      <c r="B54" s="23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1">
        <v>1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23">
        <f t="shared" si="3"/>
        <v>310</v>
      </c>
      <c r="AC54" s="23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3" t="s">
        <v>13</v>
      </c>
      <c r="B55" s="23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1"/>
      <c r="K55" s="31">
        <v>1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23">
        <f t="shared" si="3"/>
        <v>380</v>
      </c>
      <c r="AC55" s="23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3" t="s">
        <v>14</v>
      </c>
      <c r="B56" s="23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1"/>
      <c r="K56" s="31"/>
      <c r="L56" s="31">
        <v>1</v>
      </c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23">
        <f t="shared" si="3"/>
        <v>310</v>
      </c>
      <c r="AC56" s="23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3" t="s">
        <v>15</v>
      </c>
      <c r="B57" s="23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1"/>
      <c r="K57" s="31"/>
      <c r="L57" s="31"/>
      <c r="M57" s="31">
        <v>1</v>
      </c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23">
        <f t="shared" si="3"/>
        <v>380</v>
      </c>
      <c r="AC57" s="23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3" t="s">
        <v>16</v>
      </c>
      <c r="B58" s="23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1"/>
      <c r="K58" s="31"/>
      <c r="L58" s="31"/>
      <c r="M58" s="31"/>
      <c r="N58" s="31">
        <v>1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23">
        <f t="shared" si="3"/>
        <v>310</v>
      </c>
      <c r="AC58" s="23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3" t="s">
        <v>17</v>
      </c>
      <c r="B59" s="23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1"/>
      <c r="K59" s="31"/>
      <c r="L59" s="31"/>
      <c r="M59" s="31"/>
      <c r="N59" s="31"/>
      <c r="O59" s="31">
        <v>1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23">
        <f t="shared" si="3"/>
        <v>380</v>
      </c>
      <c r="AC59" s="23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3" t="s">
        <v>73</v>
      </c>
      <c r="B60" s="23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1"/>
      <c r="K60" s="33"/>
      <c r="L60" s="31"/>
      <c r="M60" s="31"/>
      <c r="N60" s="31"/>
      <c r="O60" s="31"/>
      <c r="P60" s="31">
        <v>1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23">
        <f t="shared" si="3"/>
        <v>310</v>
      </c>
      <c r="AC60" s="23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3" t="s">
        <v>74</v>
      </c>
      <c r="B61" s="23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1"/>
      <c r="K61" s="31"/>
      <c r="L61" s="31"/>
      <c r="M61" s="31"/>
      <c r="N61" s="31"/>
      <c r="O61" s="31"/>
      <c r="P61" s="31"/>
      <c r="Q61" s="31">
        <v>1</v>
      </c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23">
        <f t="shared" si="3"/>
        <v>380</v>
      </c>
      <c r="AC61" s="23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3" t="s">
        <v>75</v>
      </c>
      <c r="B62" s="23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1"/>
      <c r="K62" s="31"/>
      <c r="L62" s="31"/>
      <c r="M62" s="31"/>
      <c r="N62" s="31"/>
      <c r="O62" s="31"/>
      <c r="P62" s="31"/>
      <c r="Q62" s="31"/>
      <c r="R62" s="31">
        <v>1</v>
      </c>
      <c r="S62" s="31"/>
      <c r="T62" s="31"/>
      <c r="U62" s="31"/>
      <c r="V62" s="31"/>
      <c r="W62" s="31"/>
      <c r="X62" s="31"/>
      <c r="Y62" s="31"/>
      <c r="Z62" s="31"/>
      <c r="AA62" s="31"/>
      <c r="AB62" s="23">
        <f t="shared" si="3"/>
        <v>310</v>
      </c>
      <c r="AC62" s="23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3" t="s">
        <v>76</v>
      </c>
      <c r="B63" s="23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1"/>
      <c r="K63" s="31"/>
      <c r="L63" s="31"/>
      <c r="M63" s="31"/>
      <c r="N63" s="31"/>
      <c r="O63" s="31"/>
      <c r="P63" s="31"/>
      <c r="Q63" s="31"/>
      <c r="R63" s="31"/>
      <c r="S63" s="31">
        <v>1</v>
      </c>
      <c r="T63" s="31"/>
      <c r="U63" s="31"/>
      <c r="V63" s="31"/>
      <c r="W63" s="31"/>
      <c r="X63" s="31"/>
      <c r="Y63" s="31"/>
      <c r="Z63" s="31"/>
      <c r="AA63" s="31"/>
      <c r="AB63" s="23">
        <f t="shared" si="3"/>
        <v>380</v>
      </c>
      <c r="AC63" s="23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3" t="s">
        <v>77</v>
      </c>
      <c r="B64" s="23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>
        <v>1</v>
      </c>
      <c r="U64" s="31"/>
      <c r="V64" s="31"/>
      <c r="W64" s="31"/>
      <c r="X64" s="31"/>
      <c r="Y64" s="31"/>
      <c r="Z64" s="31"/>
      <c r="AA64" s="31"/>
      <c r="AB64" s="23">
        <f t="shared" si="3"/>
        <v>310</v>
      </c>
      <c r="AC64" s="23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3" t="s">
        <v>78</v>
      </c>
      <c r="B65" s="23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>
        <v>1</v>
      </c>
      <c r="V65" s="31"/>
      <c r="W65" s="31"/>
      <c r="X65" s="31"/>
      <c r="Y65" s="31"/>
      <c r="Z65" s="31"/>
      <c r="AA65" s="31"/>
      <c r="AB65" s="23">
        <f t="shared" si="3"/>
        <v>380</v>
      </c>
      <c r="AC65" s="23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3" t="s">
        <v>118</v>
      </c>
      <c r="B66" s="23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>
        <v>1</v>
      </c>
      <c r="W66" s="31"/>
      <c r="X66" s="31"/>
      <c r="Y66" s="31"/>
      <c r="Z66" s="31"/>
      <c r="AA66" s="31"/>
      <c r="AB66" s="23">
        <f t="shared" si="3"/>
        <v>310</v>
      </c>
      <c r="AC66" s="23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3" t="s">
        <v>119</v>
      </c>
      <c r="B67" s="23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>
        <v>1</v>
      </c>
      <c r="X67" s="31"/>
      <c r="Y67" s="31"/>
      <c r="Z67" s="31"/>
      <c r="AA67" s="31"/>
      <c r="AB67" s="23">
        <f t="shared" si="3"/>
        <v>380</v>
      </c>
      <c r="AC67" s="23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3" t="s">
        <v>120</v>
      </c>
      <c r="B68" s="23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>
        <v>1</v>
      </c>
      <c r="Y68" s="31"/>
      <c r="Z68" s="31"/>
      <c r="AA68" s="31"/>
      <c r="AB68" s="23">
        <f t="shared" si="3"/>
        <v>310</v>
      </c>
      <c r="AC68" s="23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3" t="s">
        <v>121</v>
      </c>
      <c r="B69" s="23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>
        <v>1</v>
      </c>
      <c r="Z69" s="31"/>
      <c r="AA69" s="31"/>
      <c r="AB69" s="23">
        <f t="shared" si="3"/>
        <v>380</v>
      </c>
      <c r="AC69" s="23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3" t="s">
        <v>122</v>
      </c>
      <c r="B70" s="23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>
        <v>1</v>
      </c>
      <c r="AA70" s="31"/>
      <c r="AB70" s="23">
        <f t="shared" si="3"/>
        <v>310</v>
      </c>
      <c r="AC70" s="23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3" t="s">
        <v>123</v>
      </c>
      <c r="B71" s="23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>
        <v>1</v>
      </c>
      <c r="AB71" s="23">
        <f t="shared" si="3"/>
        <v>380</v>
      </c>
      <c r="AC71" s="23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3"/>
      <c r="B72" s="23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23"/>
      <c r="AC72" s="23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3" t="s">
        <v>19</v>
      </c>
      <c r="B73" s="23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1">
        <v>1</v>
      </c>
      <c r="K73" s="31">
        <v>1</v>
      </c>
      <c r="L73" s="31">
        <v>1</v>
      </c>
      <c r="M73" s="31">
        <v>1</v>
      </c>
      <c r="N73" s="31">
        <v>1</v>
      </c>
      <c r="O73" s="31">
        <v>1</v>
      </c>
      <c r="P73" s="31">
        <v>1</v>
      </c>
      <c r="Q73" s="31">
        <v>1</v>
      </c>
      <c r="R73" s="31">
        <v>1</v>
      </c>
      <c r="S73" s="31">
        <v>1</v>
      </c>
      <c r="T73" s="31">
        <v>1</v>
      </c>
      <c r="U73" s="31">
        <v>1</v>
      </c>
      <c r="V73" s="31">
        <v>1</v>
      </c>
      <c r="W73" s="31">
        <v>1</v>
      </c>
      <c r="X73" s="31">
        <v>1</v>
      </c>
      <c r="Y73" s="31">
        <v>1</v>
      </c>
      <c r="Z73" s="31">
        <v>1</v>
      </c>
      <c r="AA73" s="31">
        <v>1</v>
      </c>
      <c r="AB73" s="23">
        <f>B73*(J73+K73+L73+M73+N73+O73+P73+Q73+R73+S73+T73+U73+V73+W73+X73+Y73+Z73+AA73)</f>
        <v>81</v>
      </c>
      <c r="AC73" s="23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">
        <f>SUM(AB50:AB73)</f>
        <v>32921.4</v>
      </c>
      <c r="V74" s="23"/>
      <c r="W74" s="23">
        <f>U74/6</f>
        <v>5486.9000000000005</v>
      </c>
      <c r="X74" s="23"/>
      <c r="Y74" s="23"/>
      <c r="Z74" s="23"/>
      <c r="AA74" s="23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3"/>
      <c r="AP74" s="23"/>
      <c r="AQ74" s="23"/>
      <c r="AR74" s="23"/>
      <c r="AS74" s="23"/>
      <c r="AT74" s="23"/>
      <c r="AU74" s="23"/>
      <c r="AV74" s="8">
        <f>SUM(AV50:AV73)</f>
        <v>34896.967696643515</v>
      </c>
    </row>
    <row r="75" spans="1:4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34">
        <f>AV74/18</f>
        <v>1938.7204275913064</v>
      </c>
    </row>
    <row r="76" spans="1:4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3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>
      <c r="A24" s="22" t="s">
        <v>60</v>
      </c>
      <c r="B24" s="23" t="s">
        <v>9</v>
      </c>
      <c r="C24" s="25" t="s">
        <v>92</v>
      </c>
      <c r="D24" s="25"/>
      <c r="E24" s="27" t="s">
        <v>93</v>
      </c>
      <c r="F24" s="27"/>
      <c r="G24" s="25" t="s">
        <v>94</v>
      </c>
      <c r="H24" s="25"/>
      <c r="I24" s="27" t="s">
        <v>95</v>
      </c>
      <c r="J24" s="27"/>
      <c r="K24" s="25" t="s">
        <v>96</v>
      </c>
      <c r="L24" s="25"/>
      <c r="M24" s="27" t="s">
        <v>97</v>
      </c>
      <c r="N24" s="27"/>
      <c r="O24" s="23"/>
      <c r="P24" s="23"/>
      <c r="Q24" s="23"/>
      <c r="R24" s="23"/>
      <c r="S24" s="23" t="s">
        <v>20</v>
      </c>
      <c r="T24" s="23"/>
      <c r="U24" s="11">
        <v>0.02</v>
      </c>
      <c r="V24" s="23"/>
      <c r="W24" s="23"/>
      <c r="X24" s="23"/>
      <c r="Y24" s="23"/>
      <c r="Z24" s="23"/>
      <c r="AA24" s="23"/>
      <c r="AB24" s="23"/>
      <c r="AC24" s="23"/>
    </row>
    <row r="25" spans="1:29">
      <c r="A25" s="4"/>
      <c r="B25" s="4" t="s">
        <v>8</v>
      </c>
      <c r="C25" s="26" t="s">
        <v>62</v>
      </c>
      <c r="D25" s="26" t="s">
        <v>61</v>
      </c>
      <c r="E25" s="28" t="s">
        <v>63</v>
      </c>
      <c r="F25" s="28" t="s">
        <v>64</v>
      </c>
      <c r="G25" s="26" t="s">
        <v>65</v>
      </c>
      <c r="H25" s="26" t="s">
        <v>66</v>
      </c>
      <c r="I25" s="28" t="s">
        <v>67</v>
      </c>
      <c r="J25" s="28" t="s">
        <v>68</v>
      </c>
      <c r="K25" s="26" t="s">
        <v>69</v>
      </c>
      <c r="L25" s="26" t="s">
        <v>70</v>
      </c>
      <c r="M25" s="28" t="s">
        <v>71</v>
      </c>
      <c r="N25" s="28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3" t="s">
        <v>54</v>
      </c>
      <c r="B26" s="23">
        <v>411.9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3">
        <f>B26*(C26+D26+E26+F26+G26+H26+I26+J26+K26+L26+M26+N26)</f>
        <v>4942.7999999999993</v>
      </c>
      <c r="P26" s="23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3" t="s">
        <v>55</v>
      </c>
      <c r="B27" s="23">
        <v>1273.3</v>
      </c>
      <c r="C27" s="24"/>
      <c r="D27" s="24">
        <v>1</v>
      </c>
      <c r="E27" s="24"/>
      <c r="F27" s="24">
        <v>1</v>
      </c>
      <c r="G27" s="24"/>
      <c r="H27" s="24">
        <v>1</v>
      </c>
      <c r="I27" s="24"/>
      <c r="J27" s="24">
        <v>1</v>
      </c>
      <c r="K27" s="24"/>
      <c r="L27" s="24">
        <v>1</v>
      </c>
      <c r="M27" s="24"/>
      <c r="N27" s="24">
        <v>1</v>
      </c>
      <c r="O27" s="23">
        <f>B27*(C27+D27+E27+F27+G27+H27+I27+J27+K27+L27+M27+N27)</f>
        <v>7639.7999999999993</v>
      </c>
      <c r="P27" s="23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3" t="s">
        <v>58</v>
      </c>
      <c r="B28" s="23">
        <v>1827.8</v>
      </c>
      <c r="C28" s="24"/>
      <c r="D28" s="24"/>
      <c r="E28" s="24"/>
      <c r="F28" s="24">
        <v>1</v>
      </c>
      <c r="G28" s="24"/>
      <c r="H28" s="24"/>
      <c r="I28" s="24"/>
      <c r="J28" s="24">
        <v>1</v>
      </c>
      <c r="K28" s="24"/>
      <c r="L28" s="24">
        <v>0</v>
      </c>
      <c r="M28" s="24"/>
      <c r="N28" s="24">
        <v>1</v>
      </c>
      <c r="O28" s="23">
        <f>B28*(C28+D28+E28+F28+G28+H28+I28+J28+K28+L28+M28+N28)</f>
        <v>5483.4</v>
      </c>
      <c r="P28" s="23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3" t="s">
        <v>40</v>
      </c>
      <c r="B29" s="23">
        <v>277</v>
      </c>
      <c r="C29" s="24">
        <v>1</v>
      </c>
      <c r="D29" s="24">
        <v>2</v>
      </c>
      <c r="E29" s="24">
        <v>1</v>
      </c>
      <c r="F29" s="24">
        <v>2</v>
      </c>
      <c r="G29" s="24">
        <v>1</v>
      </c>
      <c r="H29" s="24">
        <v>2</v>
      </c>
      <c r="I29" s="24">
        <v>1</v>
      </c>
      <c r="J29" s="24">
        <v>1</v>
      </c>
      <c r="K29" s="24">
        <v>2</v>
      </c>
      <c r="L29" s="24">
        <v>1</v>
      </c>
      <c r="M29" s="24">
        <v>1</v>
      </c>
      <c r="N29" s="24">
        <v>2</v>
      </c>
      <c r="O29" s="23">
        <f>B29*(C29+D29+F29+H29+J29+L29+N29)</f>
        <v>3047</v>
      </c>
      <c r="P29" s="23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3" t="s">
        <v>12</v>
      </c>
      <c r="B30" s="23">
        <v>320</v>
      </c>
      <c r="C30" s="24">
        <v>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35" si="1">B30*(C30+D30+E30+F30+G30+H30)</f>
        <v>320</v>
      </c>
      <c r="P30" s="23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3" t="s">
        <v>13</v>
      </c>
      <c r="B31" s="23">
        <v>400</v>
      </c>
      <c r="C31" s="24"/>
      <c r="D31" s="24">
        <v>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1"/>
        <v>400</v>
      </c>
      <c r="P31" s="23" t="s">
        <v>13</v>
      </c>
      <c r="Q31" s="23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3" t="s">
        <v>14</v>
      </c>
      <c r="B32" s="23">
        <v>320</v>
      </c>
      <c r="C32" s="24"/>
      <c r="D32" s="24"/>
      <c r="E32" s="24">
        <v>1</v>
      </c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1"/>
        <v>320</v>
      </c>
      <c r="P32" s="23" t="s">
        <v>14</v>
      </c>
      <c r="Q32" s="23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3" t="s">
        <v>15</v>
      </c>
      <c r="B33" s="23">
        <v>400</v>
      </c>
      <c r="C33" s="24"/>
      <c r="D33" s="24"/>
      <c r="E33" s="24"/>
      <c r="F33" s="24">
        <v>1</v>
      </c>
      <c r="G33" s="24"/>
      <c r="H33" s="24"/>
      <c r="I33" s="24"/>
      <c r="J33" s="24"/>
      <c r="K33" s="24"/>
      <c r="L33" s="24"/>
      <c r="M33" s="24"/>
      <c r="N33" s="24"/>
      <c r="O33" s="23">
        <f t="shared" si="1"/>
        <v>400</v>
      </c>
      <c r="P33" s="23" t="s">
        <v>15</v>
      </c>
      <c r="Q33" s="23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3" t="s">
        <v>16</v>
      </c>
      <c r="B34" s="23">
        <v>320</v>
      </c>
      <c r="C34" s="24"/>
      <c r="D34" s="24"/>
      <c r="E34" s="24"/>
      <c r="F34" s="24"/>
      <c r="G34" s="24">
        <v>1</v>
      </c>
      <c r="H34" s="24"/>
      <c r="I34" s="24"/>
      <c r="J34" s="24"/>
      <c r="K34" s="24"/>
      <c r="L34" s="24"/>
      <c r="M34" s="24"/>
      <c r="N34" s="24"/>
      <c r="O34" s="23">
        <f t="shared" si="1"/>
        <v>320</v>
      </c>
      <c r="P34" s="23" t="s">
        <v>16</v>
      </c>
      <c r="Q34" s="23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3" t="s">
        <v>17</v>
      </c>
      <c r="B35" s="23">
        <v>400</v>
      </c>
      <c r="C35" s="24"/>
      <c r="D35" s="24"/>
      <c r="E35" s="24"/>
      <c r="F35" s="24"/>
      <c r="G35" s="24"/>
      <c r="H35" s="24">
        <v>1</v>
      </c>
      <c r="I35" s="24"/>
      <c r="J35" s="24"/>
      <c r="K35" s="24"/>
      <c r="L35" s="24"/>
      <c r="M35" s="24"/>
      <c r="N35" s="24"/>
      <c r="O35" s="23">
        <f t="shared" si="1"/>
        <v>400</v>
      </c>
      <c r="P35" s="23" t="s">
        <v>17</v>
      </c>
      <c r="Q35" s="23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3" t="s">
        <v>73</v>
      </c>
      <c r="B36" s="23">
        <v>320</v>
      </c>
      <c r="C36" s="24"/>
      <c r="D36" s="24"/>
      <c r="E36" s="24"/>
      <c r="F36" s="24"/>
      <c r="G36" s="24"/>
      <c r="H36" s="24"/>
      <c r="I36" s="24">
        <v>1</v>
      </c>
      <c r="J36" s="24"/>
      <c r="K36" s="24"/>
      <c r="L36" s="24"/>
      <c r="M36" s="24"/>
      <c r="N36" s="24"/>
      <c r="O36" s="23">
        <f>B36*(C36+D36+E36+F36+G36+H36+I36)</f>
        <v>320</v>
      </c>
      <c r="P36" s="23" t="s">
        <v>73</v>
      </c>
      <c r="Q36" s="23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3" t="s">
        <v>74</v>
      </c>
      <c r="B37" s="23">
        <v>400</v>
      </c>
      <c r="C37" s="24"/>
      <c r="D37" s="24"/>
      <c r="E37" s="24"/>
      <c r="F37" s="24"/>
      <c r="G37" s="24"/>
      <c r="H37" s="24"/>
      <c r="I37" s="24"/>
      <c r="J37" s="24">
        <v>1</v>
      </c>
      <c r="K37" s="24"/>
      <c r="L37" s="24"/>
      <c r="M37" s="24"/>
      <c r="N37" s="24"/>
      <c r="O37" s="23">
        <f>B37*(C37+D37+E37+F37+G37+H37+I37+J37+K37+L37+M37+N37)</f>
        <v>400</v>
      </c>
      <c r="P37" s="23" t="s">
        <v>74</v>
      </c>
      <c r="Q37" s="23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3" t="s">
        <v>75</v>
      </c>
      <c r="B38" s="23">
        <v>320</v>
      </c>
      <c r="C38" s="24"/>
      <c r="D38" s="24"/>
      <c r="E38" s="24"/>
      <c r="F38" s="24"/>
      <c r="G38" s="24"/>
      <c r="H38" s="24"/>
      <c r="I38" s="24"/>
      <c r="J38" s="24"/>
      <c r="K38" s="24">
        <v>1</v>
      </c>
      <c r="L38" s="24"/>
      <c r="M38" s="24"/>
      <c r="N38" s="24"/>
      <c r="O38" s="23">
        <f>B38*(C38+D38+E38+F38+G38+H38+I38+J38+K38+L38+M38+N38)</f>
        <v>320</v>
      </c>
      <c r="P38" s="23" t="s">
        <v>75</v>
      </c>
      <c r="Q38" s="23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3" t="s">
        <v>76</v>
      </c>
      <c r="B39" s="23">
        <v>400</v>
      </c>
      <c r="C39" s="24"/>
      <c r="D39" s="24"/>
      <c r="E39" s="24"/>
      <c r="F39" s="24"/>
      <c r="G39" s="24"/>
      <c r="H39" s="24"/>
      <c r="I39" s="24"/>
      <c r="J39" s="24"/>
      <c r="K39" s="24"/>
      <c r="L39" s="24">
        <v>1</v>
      </c>
      <c r="M39" s="24"/>
      <c r="N39" s="24"/>
      <c r="O39" s="23">
        <f>B39*(C39+D39+E39+F39+G39+H39+I39+J39+K39+L39+M39+N39)</f>
        <v>400</v>
      </c>
      <c r="P39" s="23" t="s">
        <v>76</v>
      </c>
      <c r="Q39" s="23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3" t="s">
        <v>77</v>
      </c>
      <c r="B40" s="23">
        <v>320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>
        <v>1</v>
      </c>
      <c r="N40" s="24"/>
      <c r="O40" s="23">
        <f>B40*(C40+D40+E40+F40+G40+H40+I40+J40+K40+L40+M40+N40)</f>
        <v>320</v>
      </c>
      <c r="P40" s="23" t="s">
        <v>77</v>
      </c>
      <c r="Q40" s="23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3" t="s">
        <v>78</v>
      </c>
      <c r="B41" s="23">
        <v>400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v>1</v>
      </c>
      <c r="O41" s="23">
        <f>B41*(C41+D41+E41+F41+G41+H41+I41+J41+K41+L41+M41+N41)</f>
        <v>400</v>
      </c>
      <c r="P41" s="23" t="s">
        <v>78</v>
      </c>
      <c r="Q41" s="23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3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/>
      <c r="P42" s="23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3" t="s">
        <v>19</v>
      </c>
      <c r="B43" s="23">
        <v>4.5</v>
      </c>
      <c r="C43" s="24">
        <v>1</v>
      </c>
      <c r="D43" s="24">
        <v>1</v>
      </c>
      <c r="E43" s="24">
        <v>1</v>
      </c>
      <c r="F43" s="24">
        <v>1</v>
      </c>
      <c r="G43" s="24">
        <v>1</v>
      </c>
      <c r="H43" s="24">
        <v>1</v>
      </c>
      <c r="I43" s="24">
        <v>1</v>
      </c>
      <c r="J43" s="24">
        <v>1</v>
      </c>
      <c r="K43" s="24">
        <v>1</v>
      </c>
      <c r="L43" s="24">
        <v>1</v>
      </c>
      <c r="M43" s="24">
        <v>1</v>
      </c>
      <c r="N43" s="24">
        <v>1</v>
      </c>
      <c r="O43" s="23">
        <f>SUM(B43)*(C43+D43+E43+F43+G43+H43+I43+J43+K43+L43+M43+N43)</f>
        <v>54</v>
      </c>
      <c r="P43" s="23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">
        <f>SUM(O26:O43)</f>
        <v>25487</v>
      </c>
      <c r="P44" s="23"/>
      <c r="Q44" s="23">
        <f>O44/6</f>
        <v>4247.833333333333</v>
      </c>
      <c r="R44" s="23"/>
      <c r="S44" s="23"/>
      <c r="T44" s="23"/>
      <c r="U44" s="23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15">
        <f>AC44/12</f>
        <v>2452.3319216543086</v>
      </c>
    </row>
    <row r="46" spans="1:29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5">
        <f>O44/12</f>
        <v>2123.9166666666665</v>
      </c>
      <c r="P46" s="23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3" t="s">
        <v>9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 t="s">
        <v>20</v>
      </c>
      <c r="U50" s="23"/>
      <c r="V50" s="29">
        <v>1.02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>
      <c r="A51" s="22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30" t="s">
        <v>106</v>
      </c>
      <c r="K51" s="30" t="s">
        <v>107</v>
      </c>
      <c r="L51" s="30" t="s">
        <v>61</v>
      </c>
      <c r="M51" s="30" t="s">
        <v>108</v>
      </c>
      <c r="N51" s="30" t="s">
        <v>109</v>
      </c>
      <c r="O51" s="30" t="s">
        <v>64</v>
      </c>
      <c r="P51" s="30" t="s">
        <v>110</v>
      </c>
      <c r="Q51" s="30" t="s">
        <v>111</v>
      </c>
      <c r="R51" s="30" t="s">
        <v>66</v>
      </c>
      <c r="S51" s="30" t="s">
        <v>112</v>
      </c>
      <c r="T51" s="30" t="s">
        <v>113</v>
      </c>
      <c r="U51" s="30" t="s">
        <v>68</v>
      </c>
      <c r="V51" s="30" t="s">
        <v>114</v>
      </c>
      <c r="W51" s="30" t="s">
        <v>115</v>
      </c>
      <c r="X51" s="30" t="s">
        <v>70</v>
      </c>
      <c r="Y51" s="30" t="s">
        <v>116</v>
      </c>
      <c r="Z51" s="30" t="s">
        <v>117</v>
      </c>
      <c r="AA51" s="30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3" t="s">
        <v>54</v>
      </c>
      <c r="B52" s="23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1">
        <v>1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31">
        <v>1</v>
      </c>
      <c r="Q52" s="31">
        <v>1</v>
      </c>
      <c r="R52" s="31">
        <v>1</v>
      </c>
      <c r="S52" s="31">
        <v>1</v>
      </c>
      <c r="T52" s="31">
        <v>1</v>
      </c>
      <c r="U52" s="31">
        <v>1</v>
      </c>
      <c r="V52" s="31">
        <v>1</v>
      </c>
      <c r="W52" s="31">
        <v>1</v>
      </c>
      <c r="X52" s="31">
        <v>1</v>
      </c>
      <c r="Y52" s="31">
        <v>1</v>
      </c>
      <c r="Z52" s="31">
        <v>1</v>
      </c>
      <c r="AA52" s="31">
        <v>1</v>
      </c>
      <c r="AB52" s="23">
        <f t="shared" ref="AB52:AB73" si="3">B52*(J52+K52+L52+M52+N52+O52+P52+Q52+R52+S52+T52+U52+V52+W52+X52+Y52+Z52+AA52)</f>
        <v>7414.2</v>
      </c>
      <c r="AC52" s="23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3" t="s">
        <v>55</v>
      </c>
      <c r="B53" s="23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1"/>
      <c r="K53" s="31">
        <v>1</v>
      </c>
      <c r="L53" s="31"/>
      <c r="M53" s="31">
        <v>1</v>
      </c>
      <c r="N53" s="31"/>
      <c r="O53" s="31">
        <v>1</v>
      </c>
      <c r="P53" s="31"/>
      <c r="Q53" s="31">
        <v>1</v>
      </c>
      <c r="R53" s="31"/>
      <c r="S53" s="31">
        <v>1</v>
      </c>
      <c r="T53" s="31"/>
      <c r="U53" s="31">
        <v>1</v>
      </c>
      <c r="V53" s="31">
        <v>0</v>
      </c>
      <c r="W53" s="31">
        <v>1</v>
      </c>
      <c r="X53" s="31">
        <v>0</v>
      </c>
      <c r="Y53" s="31">
        <v>1</v>
      </c>
      <c r="Z53" s="31">
        <v>0</v>
      </c>
      <c r="AA53" s="31">
        <v>1</v>
      </c>
      <c r="AB53" s="23">
        <f t="shared" si="3"/>
        <v>11459.699999999999</v>
      </c>
      <c r="AC53" s="23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3" t="s">
        <v>58</v>
      </c>
      <c r="B54" s="23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1"/>
      <c r="K54" s="31"/>
      <c r="L54" s="31"/>
      <c r="M54" s="31">
        <v>1</v>
      </c>
      <c r="N54" s="31"/>
      <c r="O54" s="31"/>
      <c r="P54" s="31"/>
      <c r="Q54" s="31">
        <v>1</v>
      </c>
      <c r="R54" s="31"/>
      <c r="S54" s="31">
        <v>0</v>
      </c>
      <c r="T54" s="31"/>
      <c r="U54" s="31">
        <v>1</v>
      </c>
      <c r="V54" s="31"/>
      <c r="W54" s="31"/>
      <c r="X54" s="31"/>
      <c r="Y54" s="31">
        <v>1</v>
      </c>
      <c r="Z54" s="31"/>
      <c r="AA54" s="31"/>
      <c r="AB54" s="23">
        <f t="shared" si="3"/>
        <v>7311.2</v>
      </c>
      <c r="AC54" s="23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3" t="s">
        <v>40</v>
      </c>
      <c r="B55" s="23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1">
        <v>1</v>
      </c>
      <c r="K55" s="31">
        <v>2</v>
      </c>
      <c r="L55" s="32"/>
      <c r="M55" s="31">
        <v>3</v>
      </c>
      <c r="N55" s="31"/>
      <c r="O55" s="31">
        <v>3</v>
      </c>
      <c r="P55" s="31"/>
      <c r="Q55" s="31">
        <v>3</v>
      </c>
      <c r="R55" s="31"/>
      <c r="S55" s="31">
        <v>3</v>
      </c>
      <c r="T55" s="31"/>
      <c r="U55" s="31">
        <v>3</v>
      </c>
      <c r="V55" s="31"/>
      <c r="W55" s="31">
        <v>3</v>
      </c>
      <c r="X55" s="31"/>
      <c r="Y55" s="31">
        <v>3</v>
      </c>
      <c r="Z55" s="31"/>
      <c r="AA55" s="31">
        <v>3</v>
      </c>
      <c r="AB55" s="23">
        <f t="shared" si="3"/>
        <v>7479</v>
      </c>
      <c r="AC55" s="23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3" t="s">
        <v>12</v>
      </c>
      <c r="B56" s="23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1">
        <v>1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23">
        <f t="shared" si="3"/>
        <v>320</v>
      </c>
      <c r="AC56" s="23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3" t="s">
        <v>13</v>
      </c>
      <c r="B57" s="23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1"/>
      <c r="K57" s="31">
        <v>1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23">
        <f t="shared" si="3"/>
        <v>400</v>
      </c>
      <c r="AC57" s="23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3" t="s">
        <v>14</v>
      </c>
      <c r="B58" s="23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1"/>
      <c r="K58" s="31"/>
      <c r="L58" s="31">
        <v>1</v>
      </c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23">
        <f t="shared" si="3"/>
        <v>320</v>
      </c>
      <c r="AC58" s="23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3" t="s">
        <v>15</v>
      </c>
      <c r="B59" s="23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1"/>
      <c r="K59" s="31"/>
      <c r="L59" s="31"/>
      <c r="M59" s="31">
        <v>1</v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23">
        <f t="shared" si="3"/>
        <v>400</v>
      </c>
      <c r="AC59" s="23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3" t="s">
        <v>16</v>
      </c>
      <c r="B60" s="23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1"/>
      <c r="K60" s="31"/>
      <c r="L60" s="31"/>
      <c r="M60" s="31"/>
      <c r="N60" s="31">
        <v>1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23">
        <f t="shared" si="3"/>
        <v>320</v>
      </c>
      <c r="AC60" s="23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3" t="s">
        <v>17</v>
      </c>
      <c r="B61" s="23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1"/>
      <c r="K61" s="31"/>
      <c r="L61" s="31"/>
      <c r="M61" s="31"/>
      <c r="N61" s="31"/>
      <c r="O61" s="31">
        <v>1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23">
        <f t="shared" si="3"/>
        <v>400</v>
      </c>
      <c r="AC61" s="23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3" t="s">
        <v>73</v>
      </c>
      <c r="B62" s="23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1"/>
      <c r="K62" s="33"/>
      <c r="L62" s="31"/>
      <c r="M62" s="31"/>
      <c r="N62" s="31"/>
      <c r="O62" s="31"/>
      <c r="P62" s="31">
        <v>1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23">
        <f t="shared" si="3"/>
        <v>320</v>
      </c>
      <c r="AC62" s="23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3" t="s">
        <v>74</v>
      </c>
      <c r="B63" s="23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1"/>
      <c r="K63" s="31"/>
      <c r="L63" s="31"/>
      <c r="M63" s="31"/>
      <c r="N63" s="31"/>
      <c r="O63" s="31"/>
      <c r="P63" s="31"/>
      <c r="Q63" s="31">
        <v>1</v>
      </c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23">
        <f t="shared" si="3"/>
        <v>400</v>
      </c>
      <c r="AC63" s="23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3" t="s">
        <v>75</v>
      </c>
      <c r="B64" s="23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1"/>
      <c r="K64" s="31"/>
      <c r="L64" s="31"/>
      <c r="M64" s="31"/>
      <c r="N64" s="31"/>
      <c r="O64" s="31"/>
      <c r="P64" s="31"/>
      <c r="Q64" s="31"/>
      <c r="R64" s="31">
        <v>1</v>
      </c>
      <c r="S64" s="31"/>
      <c r="T64" s="31"/>
      <c r="U64" s="31"/>
      <c r="V64" s="31"/>
      <c r="W64" s="31"/>
      <c r="X64" s="31"/>
      <c r="Y64" s="31"/>
      <c r="Z64" s="31"/>
      <c r="AA64" s="31"/>
      <c r="AB64" s="23">
        <f t="shared" si="3"/>
        <v>320</v>
      </c>
      <c r="AC64" s="23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3" t="s">
        <v>76</v>
      </c>
      <c r="B65" s="23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1"/>
      <c r="K65" s="31"/>
      <c r="L65" s="31"/>
      <c r="M65" s="31"/>
      <c r="N65" s="31"/>
      <c r="O65" s="31"/>
      <c r="P65" s="31"/>
      <c r="Q65" s="31"/>
      <c r="R65" s="31"/>
      <c r="S65" s="31">
        <v>1</v>
      </c>
      <c r="T65" s="31"/>
      <c r="U65" s="31"/>
      <c r="V65" s="31"/>
      <c r="W65" s="31"/>
      <c r="X65" s="31"/>
      <c r="Y65" s="31"/>
      <c r="Z65" s="31"/>
      <c r="AA65" s="31"/>
      <c r="AB65" s="23">
        <f t="shared" si="3"/>
        <v>400</v>
      </c>
      <c r="AC65" s="23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3" t="s">
        <v>77</v>
      </c>
      <c r="B66" s="23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>
        <v>1</v>
      </c>
      <c r="U66" s="31"/>
      <c r="V66" s="31"/>
      <c r="W66" s="31"/>
      <c r="X66" s="31"/>
      <c r="Y66" s="31"/>
      <c r="Z66" s="31"/>
      <c r="AA66" s="31"/>
      <c r="AB66" s="23">
        <f t="shared" si="3"/>
        <v>320</v>
      </c>
      <c r="AC66" s="23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3" t="s">
        <v>78</v>
      </c>
      <c r="B67" s="23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>
        <v>1</v>
      </c>
      <c r="V67" s="31"/>
      <c r="W67" s="31"/>
      <c r="X67" s="31"/>
      <c r="Y67" s="31"/>
      <c r="Z67" s="31"/>
      <c r="AA67" s="31"/>
      <c r="AB67" s="23">
        <f t="shared" si="3"/>
        <v>400</v>
      </c>
      <c r="AC67" s="23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3" t="s">
        <v>118</v>
      </c>
      <c r="B68" s="23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>
        <v>1</v>
      </c>
      <c r="W68" s="31"/>
      <c r="X68" s="31"/>
      <c r="Y68" s="31"/>
      <c r="Z68" s="31"/>
      <c r="AA68" s="31"/>
      <c r="AB68" s="23">
        <f t="shared" si="3"/>
        <v>320</v>
      </c>
      <c r="AC68" s="23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3" t="s">
        <v>119</v>
      </c>
      <c r="B69" s="23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>
        <v>1</v>
      </c>
      <c r="X69" s="31"/>
      <c r="Y69" s="31"/>
      <c r="Z69" s="31"/>
      <c r="AA69" s="31"/>
      <c r="AB69" s="23">
        <f t="shared" si="3"/>
        <v>400</v>
      </c>
      <c r="AC69" s="23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3" t="s">
        <v>120</v>
      </c>
      <c r="B70" s="23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>
        <v>1</v>
      </c>
      <c r="Y70" s="31"/>
      <c r="Z70" s="31"/>
      <c r="AA70" s="31"/>
      <c r="AB70" s="23">
        <f t="shared" si="3"/>
        <v>320</v>
      </c>
      <c r="AC70" s="23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3" t="s">
        <v>121</v>
      </c>
      <c r="B71" s="23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>
        <v>1</v>
      </c>
      <c r="Z71" s="31"/>
      <c r="AA71" s="31"/>
      <c r="AB71" s="23">
        <f t="shared" si="3"/>
        <v>400</v>
      </c>
      <c r="AC71" s="23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3" t="s">
        <v>122</v>
      </c>
      <c r="B72" s="23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>
        <v>1</v>
      </c>
      <c r="AA72" s="31"/>
      <c r="AB72" s="23">
        <f t="shared" si="3"/>
        <v>320</v>
      </c>
      <c r="AC72" s="23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3" t="s">
        <v>123</v>
      </c>
      <c r="B73" s="23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>
        <v>1</v>
      </c>
      <c r="AB73" s="23">
        <f t="shared" si="3"/>
        <v>400</v>
      </c>
      <c r="AC73" s="23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3"/>
      <c r="B74" s="23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23"/>
      <c r="AC74" s="23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3" t="s">
        <v>19</v>
      </c>
      <c r="B75" s="23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1">
        <v>1</v>
      </c>
      <c r="K75" s="31">
        <v>1</v>
      </c>
      <c r="L75" s="31">
        <v>1</v>
      </c>
      <c r="M75" s="31">
        <v>1</v>
      </c>
      <c r="N75" s="31">
        <v>1</v>
      </c>
      <c r="O75" s="31">
        <v>1</v>
      </c>
      <c r="P75" s="31">
        <v>1</v>
      </c>
      <c r="Q75" s="31">
        <v>1</v>
      </c>
      <c r="R75" s="31">
        <v>1</v>
      </c>
      <c r="S75" s="31">
        <v>1</v>
      </c>
      <c r="T75" s="31">
        <v>1</v>
      </c>
      <c r="U75" s="31">
        <v>1</v>
      </c>
      <c r="V75" s="31">
        <v>1</v>
      </c>
      <c r="W75" s="31">
        <v>1</v>
      </c>
      <c r="X75" s="31">
        <v>1</v>
      </c>
      <c r="Y75" s="31">
        <v>1</v>
      </c>
      <c r="Z75" s="31">
        <v>1</v>
      </c>
      <c r="AA75" s="31">
        <v>1</v>
      </c>
      <c r="AB75" s="23">
        <f>B75*(J75+K75+L75+M75+N75+O75+P75+Q75+R75+S75+T75+U75+V75+W75+X75+Y75+Z75+AA75)</f>
        <v>81</v>
      </c>
      <c r="AC75" s="23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1">
        <f>SUM(AB52:AB75)</f>
        <v>40225.1</v>
      </c>
      <c r="V76" s="23"/>
      <c r="W76" s="23">
        <f>U76/6</f>
        <v>6704.1833333333334</v>
      </c>
      <c r="X76" s="23"/>
      <c r="Y76" s="23"/>
      <c r="Z76" s="23"/>
      <c r="AA76" s="23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3"/>
      <c r="AP76" s="23"/>
      <c r="AQ76" s="23"/>
      <c r="AR76" s="23"/>
      <c r="AS76" s="23"/>
      <c r="AT76" s="23"/>
      <c r="AU76" s="23"/>
      <c r="AV76" s="8">
        <f>SUM(AV52:AV75)</f>
        <v>42627.560618657357</v>
      </c>
    </row>
    <row r="77" spans="1:4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34">
        <f>AV76/18</f>
        <v>2368.1978121476309</v>
      </c>
    </row>
    <row r="78" spans="1:4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>
      <c r="A24" s="22" t="s">
        <v>60</v>
      </c>
      <c r="B24" s="23" t="s">
        <v>9</v>
      </c>
      <c r="C24" s="25" t="s">
        <v>92</v>
      </c>
      <c r="D24" s="25"/>
      <c r="E24" s="27" t="s">
        <v>93</v>
      </c>
      <c r="F24" s="27"/>
      <c r="G24" s="25" t="s">
        <v>94</v>
      </c>
      <c r="H24" s="25"/>
      <c r="I24" s="27" t="s">
        <v>95</v>
      </c>
      <c r="J24" s="27"/>
      <c r="K24" s="25" t="s">
        <v>96</v>
      </c>
      <c r="L24" s="25"/>
      <c r="M24" s="27" t="s">
        <v>97</v>
      </c>
      <c r="N24" s="27"/>
      <c r="O24" s="23"/>
      <c r="P24" s="23"/>
      <c r="Q24" s="23"/>
      <c r="R24" s="23"/>
      <c r="S24" s="23" t="s">
        <v>20</v>
      </c>
      <c r="T24" s="23"/>
      <c r="U24" s="11">
        <v>0.02</v>
      </c>
      <c r="V24" s="23"/>
      <c r="W24" s="23"/>
      <c r="X24" s="23"/>
      <c r="Y24" s="23"/>
      <c r="Z24" s="23"/>
      <c r="AA24" s="23"/>
      <c r="AB24" s="23"/>
      <c r="AC24" s="23"/>
    </row>
    <row r="25" spans="1:29">
      <c r="A25" s="4"/>
      <c r="B25" s="4" t="s">
        <v>8</v>
      </c>
      <c r="C25" s="26" t="s">
        <v>62</v>
      </c>
      <c r="D25" s="26" t="s">
        <v>61</v>
      </c>
      <c r="E25" s="28" t="s">
        <v>63</v>
      </c>
      <c r="F25" s="28" t="s">
        <v>64</v>
      </c>
      <c r="G25" s="26" t="s">
        <v>65</v>
      </c>
      <c r="H25" s="26" t="s">
        <v>66</v>
      </c>
      <c r="I25" s="28" t="s">
        <v>67</v>
      </c>
      <c r="J25" s="28" t="s">
        <v>68</v>
      </c>
      <c r="K25" s="26" t="s">
        <v>69</v>
      </c>
      <c r="L25" s="26" t="s">
        <v>70</v>
      </c>
      <c r="M25" s="28" t="s">
        <v>71</v>
      </c>
      <c r="N25" s="28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3" t="s">
        <v>54</v>
      </c>
      <c r="B26" s="23">
        <v>411.9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3">
        <f>B26*(C26+D26+E26+F26+G26+H26+I26+J26+K26+L26+M26+N26)</f>
        <v>4942.7999999999993</v>
      </c>
      <c r="P26" s="23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3" t="s">
        <v>57</v>
      </c>
      <c r="B27" s="23">
        <v>1333.7</v>
      </c>
      <c r="C27" s="24"/>
      <c r="D27" s="24">
        <v>1</v>
      </c>
      <c r="E27" s="24"/>
      <c r="F27" s="24">
        <v>1</v>
      </c>
      <c r="G27" s="24"/>
      <c r="H27" s="24">
        <v>1</v>
      </c>
      <c r="I27" s="24"/>
      <c r="J27" s="24">
        <v>1</v>
      </c>
      <c r="K27" s="24"/>
      <c r="L27" s="24">
        <v>1</v>
      </c>
      <c r="M27" s="24"/>
      <c r="N27" s="24">
        <v>1</v>
      </c>
      <c r="O27" s="23">
        <f>B27*(C27+D27+E27+F27+G27+H27+I27+J27+K27+L27+M27+N27)</f>
        <v>8002.2000000000007</v>
      </c>
      <c r="P27" s="23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3" t="s">
        <v>58</v>
      </c>
      <c r="B28" s="23">
        <v>1827.8</v>
      </c>
      <c r="C28" s="24"/>
      <c r="D28" s="24"/>
      <c r="E28" s="24"/>
      <c r="F28" s="24">
        <v>1</v>
      </c>
      <c r="G28" s="24"/>
      <c r="H28" s="24"/>
      <c r="I28" s="24"/>
      <c r="J28" s="24">
        <v>1</v>
      </c>
      <c r="K28" s="24"/>
      <c r="L28" s="24">
        <v>0</v>
      </c>
      <c r="M28" s="24"/>
      <c r="N28" s="24">
        <v>1</v>
      </c>
      <c r="O28" s="23">
        <f>B28*(C28+D28+E28+F28+G28+H28+I28+J28+K28+L28+M28+N28)</f>
        <v>5483.4</v>
      </c>
      <c r="P28" s="23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3" t="s">
        <v>40</v>
      </c>
      <c r="B29" s="23">
        <v>277</v>
      </c>
      <c r="C29" s="24">
        <v>1</v>
      </c>
      <c r="D29" s="24">
        <v>2</v>
      </c>
      <c r="E29" s="24">
        <v>1</v>
      </c>
      <c r="F29" s="24">
        <v>2</v>
      </c>
      <c r="G29" s="24">
        <v>1</v>
      </c>
      <c r="H29" s="24">
        <v>2</v>
      </c>
      <c r="I29" s="24">
        <v>1</v>
      </c>
      <c r="J29" s="24">
        <v>1</v>
      </c>
      <c r="K29" s="24">
        <v>2</v>
      </c>
      <c r="L29" s="24">
        <v>1</v>
      </c>
      <c r="M29" s="24">
        <v>1</v>
      </c>
      <c r="N29" s="24">
        <v>2</v>
      </c>
      <c r="O29" s="23">
        <f>B29*(C29+D29+F29+H29+J29+L29+N29)</f>
        <v>3047</v>
      </c>
      <c r="P29" s="23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3" t="s">
        <v>12</v>
      </c>
      <c r="B30" s="23">
        <v>320</v>
      </c>
      <c r="C30" s="24">
        <v>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>
        <f t="shared" ref="O30:O35" si="1">B30*(C30+D30+E30+F30+G30+H30)</f>
        <v>320</v>
      </c>
      <c r="P30" s="23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3" t="s">
        <v>13</v>
      </c>
      <c r="B31" s="23">
        <v>400</v>
      </c>
      <c r="C31" s="24"/>
      <c r="D31" s="24">
        <v>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>
        <f t="shared" si="1"/>
        <v>400</v>
      </c>
      <c r="P31" s="23" t="s">
        <v>13</v>
      </c>
      <c r="Q31" s="23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3" t="s">
        <v>14</v>
      </c>
      <c r="B32" s="23">
        <v>320</v>
      </c>
      <c r="C32" s="24"/>
      <c r="D32" s="24"/>
      <c r="E32" s="24">
        <v>1</v>
      </c>
      <c r="F32" s="24"/>
      <c r="G32" s="24"/>
      <c r="H32" s="24"/>
      <c r="I32" s="24"/>
      <c r="J32" s="24"/>
      <c r="K32" s="24"/>
      <c r="L32" s="24"/>
      <c r="M32" s="24"/>
      <c r="N32" s="24"/>
      <c r="O32" s="23">
        <f t="shared" si="1"/>
        <v>320</v>
      </c>
      <c r="P32" s="23" t="s">
        <v>14</v>
      </c>
      <c r="Q32" s="23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3" t="s">
        <v>15</v>
      </c>
      <c r="B33" s="23">
        <v>400</v>
      </c>
      <c r="C33" s="24"/>
      <c r="D33" s="24"/>
      <c r="E33" s="24"/>
      <c r="F33" s="24">
        <v>1</v>
      </c>
      <c r="G33" s="24"/>
      <c r="H33" s="24"/>
      <c r="I33" s="24"/>
      <c r="J33" s="24"/>
      <c r="K33" s="24"/>
      <c r="L33" s="24"/>
      <c r="M33" s="24"/>
      <c r="N33" s="24"/>
      <c r="O33" s="23">
        <f t="shared" si="1"/>
        <v>400</v>
      </c>
      <c r="P33" s="23" t="s">
        <v>15</v>
      </c>
      <c r="Q33" s="23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3" t="s">
        <v>16</v>
      </c>
      <c r="B34" s="23">
        <v>320</v>
      </c>
      <c r="C34" s="24"/>
      <c r="D34" s="24"/>
      <c r="E34" s="24"/>
      <c r="F34" s="24"/>
      <c r="G34" s="24">
        <v>1</v>
      </c>
      <c r="H34" s="24"/>
      <c r="I34" s="24"/>
      <c r="J34" s="24"/>
      <c r="K34" s="24"/>
      <c r="L34" s="24"/>
      <c r="M34" s="24"/>
      <c r="N34" s="24"/>
      <c r="O34" s="23">
        <f t="shared" si="1"/>
        <v>320</v>
      </c>
      <c r="P34" s="23" t="s">
        <v>16</v>
      </c>
      <c r="Q34" s="23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3" t="s">
        <v>17</v>
      </c>
      <c r="B35" s="23">
        <v>400</v>
      </c>
      <c r="C35" s="24"/>
      <c r="D35" s="24"/>
      <c r="E35" s="24"/>
      <c r="F35" s="24"/>
      <c r="G35" s="24"/>
      <c r="H35" s="24">
        <v>1</v>
      </c>
      <c r="I35" s="24"/>
      <c r="J35" s="24"/>
      <c r="K35" s="24"/>
      <c r="L35" s="24"/>
      <c r="M35" s="24"/>
      <c r="N35" s="24"/>
      <c r="O35" s="23">
        <f t="shared" si="1"/>
        <v>400</v>
      </c>
      <c r="P35" s="23" t="s">
        <v>17</v>
      </c>
      <c r="Q35" s="23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3" t="s">
        <v>73</v>
      </c>
      <c r="B36" s="23">
        <v>320</v>
      </c>
      <c r="C36" s="24"/>
      <c r="D36" s="24"/>
      <c r="E36" s="24"/>
      <c r="F36" s="24"/>
      <c r="G36" s="24"/>
      <c r="H36" s="24"/>
      <c r="I36" s="24">
        <v>1</v>
      </c>
      <c r="J36" s="24"/>
      <c r="K36" s="24"/>
      <c r="L36" s="24"/>
      <c r="M36" s="24"/>
      <c r="N36" s="24"/>
      <c r="O36" s="23">
        <f>B36*(C36+D36+E36+F36+G36+H36+I36)</f>
        <v>320</v>
      </c>
      <c r="P36" s="23" t="s">
        <v>73</v>
      </c>
      <c r="Q36" s="23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3" t="s">
        <v>74</v>
      </c>
      <c r="B37" s="23">
        <v>400</v>
      </c>
      <c r="C37" s="24"/>
      <c r="D37" s="24"/>
      <c r="E37" s="24"/>
      <c r="F37" s="24"/>
      <c r="G37" s="24"/>
      <c r="H37" s="24"/>
      <c r="I37" s="24"/>
      <c r="J37" s="24">
        <v>1</v>
      </c>
      <c r="K37" s="24"/>
      <c r="L37" s="24"/>
      <c r="M37" s="24"/>
      <c r="N37" s="24"/>
      <c r="O37" s="23">
        <f>B37*(C37+D37+E37+F37+G37+H37+I37+J37+K37+L37+M37+N37)</f>
        <v>400</v>
      </c>
      <c r="P37" s="23" t="s">
        <v>74</v>
      </c>
      <c r="Q37" s="23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3" t="s">
        <v>75</v>
      </c>
      <c r="B38" s="23">
        <v>320</v>
      </c>
      <c r="C38" s="24"/>
      <c r="D38" s="24"/>
      <c r="E38" s="24"/>
      <c r="F38" s="24"/>
      <c r="G38" s="24"/>
      <c r="H38" s="24"/>
      <c r="I38" s="24"/>
      <c r="J38" s="24"/>
      <c r="K38" s="24">
        <v>1</v>
      </c>
      <c r="L38" s="24"/>
      <c r="M38" s="24"/>
      <c r="N38" s="24"/>
      <c r="O38" s="23">
        <f>B38*(C38+D38+E38+F38+G38+H38+I38+J38+K38+L38+M38+N38)</f>
        <v>320</v>
      </c>
      <c r="P38" s="23" t="s">
        <v>75</v>
      </c>
      <c r="Q38" s="23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3" t="s">
        <v>76</v>
      </c>
      <c r="B39" s="23">
        <v>400</v>
      </c>
      <c r="C39" s="24"/>
      <c r="D39" s="24"/>
      <c r="E39" s="24"/>
      <c r="F39" s="24"/>
      <c r="G39" s="24"/>
      <c r="H39" s="24"/>
      <c r="I39" s="24"/>
      <c r="J39" s="24"/>
      <c r="K39" s="24"/>
      <c r="L39" s="24">
        <v>1</v>
      </c>
      <c r="M39" s="24"/>
      <c r="N39" s="24"/>
      <c r="O39" s="23">
        <f>B39*(C39+D39+E39+F39+G39+H39+I39+J39+K39+L39+M39+N39)</f>
        <v>400</v>
      </c>
      <c r="P39" s="23" t="s">
        <v>76</v>
      </c>
      <c r="Q39" s="23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3" t="s">
        <v>77</v>
      </c>
      <c r="B40" s="23">
        <v>320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>
        <v>1</v>
      </c>
      <c r="N40" s="24"/>
      <c r="O40" s="23">
        <f>B40*(C40+D40+E40+F40+G40+H40+I40+J40+K40+L40+M40+N40)</f>
        <v>320</v>
      </c>
      <c r="P40" s="23" t="s">
        <v>77</v>
      </c>
      <c r="Q40" s="23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3" t="s">
        <v>78</v>
      </c>
      <c r="B41" s="23">
        <v>400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v>1</v>
      </c>
      <c r="O41" s="23">
        <f>B41*(C41+D41+E41+F41+G41+H41+I41+J41+K41+L41+M41+N41)</f>
        <v>400</v>
      </c>
      <c r="P41" s="23" t="s">
        <v>78</v>
      </c>
      <c r="Q41" s="23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3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/>
      <c r="P42" s="23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3" t="s">
        <v>19</v>
      </c>
      <c r="B43" s="23">
        <v>4.5</v>
      </c>
      <c r="C43" s="24">
        <v>1</v>
      </c>
      <c r="D43" s="24">
        <v>1</v>
      </c>
      <c r="E43" s="24">
        <v>1</v>
      </c>
      <c r="F43" s="24">
        <v>1</v>
      </c>
      <c r="G43" s="24">
        <v>1</v>
      </c>
      <c r="H43" s="24">
        <v>1</v>
      </c>
      <c r="I43" s="24">
        <v>1</v>
      </c>
      <c r="J43" s="24">
        <v>1</v>
      </c>
      <c r="K43" s="24">
        <v>1</v>
      </c>
      <c r="L43" s="24">
        <v>1</v>
      </c>
      <c r="M43" s="24">
        <v>1</v>
      </c>
      <c r="N43" s="24">
        <v>1</v>
      </c>
      <c r="O43" s="23">
        <f>SUM(B43)*(C43+D43+E43+F43+G43+H43+I43+J43+K43+L43+M43+N43)</f>
        <v>54</v>
      </c>
      <c r="P43" s="23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">
        <f>SUM(O26:O43)</f>
        <v>25849.4</v>
      </c>
      <c r="P44" s="23"/>
      <c r="Q44" s="23">
        <f>O44/6</f>
        <v>4308.2333333333336</v>
      </c>
      <c r="R44" s="23"/>
      <c r="S44" s="23"/>
      <c r="T44" s="23"/>
      <c r="U44" s="23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15">
        <f>AC44/12</f>
        <v>2484.7178146793776</v>
      </c>
    </row>
    <row r="46" spans="1:29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5">
        <f>O44/12</f>
        <v>2154.1166666666668</v>
      </c>
      <c r="P46" s="23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3" t="s">
        <v>9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 t="s">
        <v>20</v>
      </c>
      <c r="U49" s="23"/>
      <c r="V49" s="29">
        <v>1.02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>
      <c r="A50" s="22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30" t="s">
        <v>106</v>
      </c>
      <c r="K50" s="30" t="s">
        <v>107</v>
      </c>
      <c r="L50" s="30" t="s">
        <v>61</v>
      </c>
      <c r="M50" s="30" t="s">
        <v>108</v>
      </c>
      <c r="N50" s="30" t="s">
        <v>109</v>
      </c>
      <c r="O50" s="30" t="s">
        <v>64</v>
      </c>
      <c r="P50" s="30" t="s">
        <v>110</v>
      </c>
      <c r="Q50" s="30" t="s">
        <v>111</v>
      </c>
      <c r="R50" s="30" t="s">
        <v>66</v>
      </c>
      <c r="S50" s="30" t="s">
        <v>112</v>
      </c>
      <c r="T50" s="30" t="s">
        <v>113</v>
      </c>
      <c r="U50" s="30" t="s">
        <v>68</v>
      </c>
      <c r="V50" s="30" t="s">
        <v>114</v>
      </c>
      <c r="W50" s="30" t="s">
        <v>115</v>
      </c>
      <c r="X50" s="30" t="s">
        <v>70</v>
      </c>
      <c r="Y50" s="30" t="s">
        <v>116</v>
      </c>
      <c r="Z50" s="30" t="s">
        <v>117</v>
      </c>
      <c r="AA50" s="30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3" t="s">
        <v>54</v>
      </c>
      <c r="B51" s="23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1">
        <v>1</v>
      </c>
      <c r="K51" s="31">
        <v>1</v>
      </c>
      <c r="L51" s="31">
        <v>1</v>
      </c>
      <c r="M51" s="31">
        <v>1</v>
      </c>
      <c r="N51" s="31">
        <v>1</v>
      </c>
      <c r="O51" s="31">
        <v>1</v>
      </c>
      <c r="P51" s="31">
        <v>1</v>
      </c>
      <c r="Q51" s="31">
        <v>1</v>
      </c>
      <c r="R51" s="31">
        <v>1</v>
      </c>
      <c r="S51" s="31">
        <v>1</v>
      </c>
      <c r="T51" s="31">
        <v>1</v>
      </c>
      <c r="U51" s="31">
        <v>1</v>
      </c>
      <c r="V51" s="31">
        <v>1</v>
      </c>
      <c r="W51" s="31">
        <v>1</v>
      </c>
      <c r="X51" s="31">
        <v>1</v>
      </c>
      <c r="Y51" s="31">
        <v>1</v>
      </c>
      <c r="Z51" s="31">
        <v>1</v>
      </c>
      <c r="AA51" s="31">
        <v>1</v>
      </c>
      <c r="AB51" s="23">
        <f t="shared" ref="AB51:AB72" si="3">B51*(J51+K51+L51+M51+N51+O51+P51+Q51+R51+S51+T51+U51+V51+W51+X51+Y51+Z51+AA51)</f>
        <v>7414.2</v>
      </c>
      <c r="AC51" s="23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3" t="s">
        <v>57</v>
      </c>
      <c r="B52" s="23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1"/>
      <c r="K52" s="31">
        <v>1</v>
      </c>
      <c r="L52" s="31"/>
      <c r="M52" s="31">
        <v>1</v>
      </c>
      <c r="N52" s="31"/>
      <c r="O52" s="31">
        <v>1</v>
      </c>
      <c r="P52" s="31"/>
      <c r="Q52" s="31">
        <v>1</v>
      </c>
      <c r="R52" s="31"/>
      <c r="S52" s="31">
        <v>1</v>
      </c>
      <c r="T52" s="31"/>
      <c r="U52" s="31">
        <v>1</v>
      </c>
      <c r="V52" s="31">
        <v>0</v>
      </c>
      <c r="W52" s="31">
        <v>1</v>
      </c>
      <c r="X52" s="31">
        <v>0</v>
      </c>
      <c r="Y52" s="31">
        <v>1</v>
      </c>
      <c r="Z52" s="31">
        <v>0</v>
      </c>
      <c r="AA52" s="31">
        <v>1</v>
      </c>
      <c r="AB52" s="23">
        <f t="shared" si="3"/>
        <v>12003.300000000001</v>
      </c>
      <c r="AC52" s="23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3" t="s">
        <v>58</v>
      </c>
      <c r="B53" s="23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1"/>
      <c r="K53" s="31"/>
      <c r="L53" s="31"/>
      <c r="M53" s="31">
        <v>1</v>
      </c>
      <c r="N53" s="31"/>
      <c r="O53" s="31"/>
      <c r="P53" s="31"/>
      <c r="Q53" s="31">
        <v>1</v>
      </c>
      <c r="R53" s="31"/>
      <c r="S53" s="31">
        <v>0</v>
      </c>
      <c r="T53" s="31"/>
      <c r="U53" s="31">
        <v>1</v>
      </c>
      <c r="V53" s="31"/>
      <c r="W53" s="31"/>
      <c r="X53" s="31"/>
      <c r="Y53" s="31">
        <v>1</v>
      </c>
      <c r="Z53" s="31"/>
      <c r="AA53" s="31"/>
      <c r="AB53" s="23">
        <f t="shared" si="3"/>
        <v>7310.8</v>
      </c>
      <c r="AC53" s="23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3" t="s">
        <v>40</v>
      </c>
      <c r="B54" s="23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1">
        <v>1</v>
      </c>
      <c r="K54" s="31">
        <v>2</v>
      </c>
      <c r="L54" s="32"/>
      <c r="M54" s="31">
        <v>3</v>
      </c>
      <c r="N54" s="31"/>
      <c r="O54" s="31">
        <v>3</v>
      </c>
      <c r="P54" s="31"/>
      <c r="Q54" s="31">
        <v>3</v>
      </c>
      <c r="R54" s="31"/>
      <c r="S54" s="31">
        <v>3</v>
      </c>
      <c r="T54" s="31"/>
      <c r="U54" s="31">
        <v>3</v>
      </c>
      <c r="V54" s="31"/>
      <c r="W54" s="31">
        <v>3</v>
      </c>
      <c r="X54" s="31"/>
      <c r="Y54" s="31">
        <v>3</v>
      </c>
      <c r="Z54" s="31"/>
      <c r="AA54" s="31">
        <v>3</v>
      </c>
      <c r="AB54" s="23">
        <f t="shared" si="3"/>
        <v>7479</v>
      </c>
      <c r="AC54" s="23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3" t="s">
        <v>12</v>
      </c>
      <c r="B55" s="23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1">
        <v>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23">
        <f t="shared" si="3"/>
        <v>320</v>
      </c>
      <c r="AC55" s="23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3" t="s">
        <v>13</v>
      </c>
      <c r="B56" s="23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1"/>
      <c r="K56" s="31">
        <v>1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23">
        <f t="shared" si="3"/>
        <v>400</v>
      </c>
      <c r="AC56" s="23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3" t="s">
        <v>14</v>
      </c>
      <c r="B57" s="23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1"/>
      <c r="K57" s="31"/>
      <c r="L57" s="31">
        <v>1</v>
      </c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23">
        <f t="shared" si="3"/>
        <v>320</v>
      </c>
      <c r="AC57" s="23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3" t="s">
        <v>15</v>
      </c>
      <c r="B58" s="23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1"/>
      <c r="K58" s="31"/>
      <c r="L58" s="31"/>
      <c r="M58" s="31">
        <v>1</v>
      </c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23">
        <f t="shared" si="3"/>
        <v>400</v>
      </c>
      <c r="AC58" s="23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3" t="s">
        <v>16</v>
      </c>
      <c r="B59" s="23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1"/>
      <c r="K59" s="31"/>
      <c r="L59" s="31"/>
      <c r="M59" s="31"/>
      <c r="N59" s="31">
        <v>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23">
        <f t="shared" si="3"/>
        <v>320</v>
      </c>
      <c r="AC59" s="23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3" t="s">
        <v>17</v>
      </c>
      <c r="B60" s="23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1"/>
      <c r="K60" s="31"/>
      <c r="L60" s="31"/>
      <c r="M60" s="31"/>
      <c r="N60" s="31"/>
      <c r="O60" s="31">
        <v>1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23">
        <f t="shared" si="3"/>
        <v>400</v>
      </c>
      <c r="AC60" s="23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3" t="s">
        <v>73</v>
      </c>
      <c r="B61" s="23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1"/>
      <c r="K61" s="33"/>
      <c r="L61" s="31"/>
      <c r="M61" s="31"/>
      <c r="N61" s="31"/>
      <c r="O61" s="31"/>
      <c r="P61" s="31">
        <v>1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23">
        <f t="shared" si="3"/>
        <v>320</v>
      </c>
      <c r="AC61" s="23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3" t="s">
        <v>74</v>
      </c>
      <c r="B62" s="23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1"/>
      <c r="K62" s="31"/>
      <c r="L62" s="31"/>
      <c r="M62" s="31"/>
      <c r="N62" s="31"/>
      <c r="O62" s="31"/>
      <c r="P62" s="31"/>
      <c r="Q62" s="31">
        <v>1</v>
      </c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23">
        <f t="shared" si="3"/>
        <v>400</v>
      </c>
      <c r="AC62" s="23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3" t="s">
        <v>75</v>
      </c>
      <c r="B63" s="23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1"/>
      <c r="K63" s="31"/>
      <c r="L63" s="31"/>
      <c r="M63" s="31"/>
      <c r="N63" s="31"/>
      <c r="O63" s="31"/>
      <c r="P63" s="31"/>
      <c r="Q63" s="31"/>
      <c r="R63" s="31">
        <v>1</v>
      </c>
      <c r="S63" s="31"/>
      <c r="T63" s="31"/>
      <c r="U63" s="31"/>
      <c r="V63" s="31"/>
      <c r="W63" s="31"/>
      <c r="X63" s="31"/>
      <c r="Y63" s="31"/>
      <c r="Z63" s="31"/>
      <c r="AA63" s="31"/>
      <c r="AB63" s="23">
        <f t="shared" si="3"/>
        <v>320</v>
      </c>
      <c r="AC63" s="23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3" t="s">
        <v>76</v>
      </c>
      <c r="B64" s="23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1"/>
      <c r="K64" s="31"/>
      <c r="L64" s="31"/>
      <c r="M64" s="31"/>
      <c r="N64" s="31"/>
      <c r="O64" s="31"/>
      <c r="P64" s="31"/>
      <c r="Q64" s="31"/>
      <c r="R64" s="31"/>
      <c r="S64" s="31">
        <v>1</v>
      </c>
      <c r="T64" s="31"/>
      <c r="U64" s="31"/>
      <c r="V64" s="31"/>
      <c r="W64" s="31"/>
      <c r="X64" s="31"/>
      <c r="Y64" s="31"/>
      <c r="Z64" s="31"/>
      <c r="AA64" s="31"/>
      <c r="AB64" s="23">
        <f t="shared" si="3"/>
        <v>400</v>
      </c>
      <c r="AC64" s="23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3" t="s">
        <v>77</v>
      </c>
      <c r="B65" s="23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>
        <v>1</v>
      </c>
      <c r="U65" s="31"/>
      <c r="V65" s="31"/>
      <c r="W65" s="31"/>
      <c r="X65" s="31"/>
      <c r="Y65" s="31"/>
      <c r="Z65" s="31"/>
      <c r="AA65" s="31"/>
      <c r="AB65" s="23">
        <f t="shared" si="3"/>
        <v>320</v>
      </c>
      <c r="AC65" s="23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3" t="s">
        <v>78</v>
      </c>
      <c r="B66" s="23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>
        <v>1</v>
      </c>
      <c r="V66" s="31"/>
      <c r="W66" s="31"/>
      <c r="X66" s="31"/>
      <c r="Y66" s="31"/>
      <c r="Z66" s="31"/>
      <c r="AA66" s="31"/>
      <c r="AB66" s="23">
        <f t="shared" si="3"/>
        <v>400</v>
      </c>
      <c r="AC66" s="23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3" t="s">
        <v>118</v>
      </c>
      <c r="B67" s="23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>
        <v>1</v>
      </c>
      <c r="W67" s="31"/>
      <c r="X67" s="31"/>
      <c r="Y67" s="31"/>
      <c r="Z67" s="31"/>
      <c r="AA67" s="31"/>
      <c r="AB67" s="23">
        <f t="shared" si="3"/>
        <v>320</v>
      </c>
      <c r="AC67" s="23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3" t="s">
        <v>119</v>
      </c>
      <c r="B68" s="23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>
        <v>1</v>
      </c>
      <c r="X68" s="31"/>
      <c r="Y68" s="31"/>
      <c r="Z68" s="31"/>
      <c r="AA68" s="31"/>
      <c r="AB68" s="23">
        <f t="shared" si="3"/>
        <v>400</v>
      </c>
      <c r="AC68" s="23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3" t="s">
        <v>120</v>
      </c>
      <c r="B69" s="23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>
        <v>1</v>
      </c>
      <c r="Y69" s="31"/>
      <c r="Z69" s="31"/>
      <c r="AA69" s="31"/>
      <c r="AB69" s="23">
        <f t="shared" si="3"/>
        <v>320</v>
      </c>
      <c r="AC69" s="23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3" t="s">
        <v>121</v>
      </c>
      <c r="B70" s="23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>
        <v>1</v>
      </c>
      <c r="Z70" s="31"/>
      <c r="AA70" s="31"/>
      <c r="AB70" s="23">
        <f t="shared" si="3"/>
        <v>400</v>
      </c>
      <c r="AC70" s="23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3" t="s">
        <v>122</v>
      </c>
      <c r="B71" s="23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>
        <v>1</v>
      </c>
      <c r="AA71" s="31"/>
      <c r="AB71" s="23">
        <f t="shared" si="3"/>
        <v>320</v>
      </c>
      <c r="AC71" s="23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3" t="s">
        <v>123</v>
      </c>
      <c r="B72" s="23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>
        <v>1</v>
      </c>
      <c r="AB72" s="23">
        <f t="shared" si="3"/>
        <v>400</v>
      </c>
      <c r="AC72" s="23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3"/>
      <c r="B73" s="23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23"/>
      <c r="AC73" s="23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3" t="s">
        <v>19</v>
      </c>
      <c r="B74" s="23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1">
        <v>1</v>
      </c>
      <c r="K74" s="31">
        <v>1</v>
      </c>
      <c r="L74" s="31">
        <v>1</v>
      </c>
      <c r="M74" s="31">
        <v>1</v>
      </c>
      <c r="N74" s="31">
        <v>1</v>
      </c>
      <c r="O74" s="31">
        <v>1</v>
      </c>
      <c r="P74" s="31">
        <v>1</v>
      </c>
      <c r="Q74" s="31">
        <v>1</v>
      </c>
      <c r="R74" s="31">
        <v>1</v>
      </c>
      <c r="S74" s="31">
        <v>1</v>
      </c>
      <c r="T74" s="31">
        <v>1</v>
      </c>
      <c r="U74" s="31">
        <v>1</v>
      </c>
      <c r="V74" s="31">
        <v>1</v>
      </c>
      <c r="W74" s="31">
        <v>1</v>
      </c>
      <c r="X74" s="31">
        <v>1</v>
      </c>
      <c r="Y74" s="31">
        <v>1</v>
      </c>
      <c r="Z74" s="31">
        <v>1</v>
      </c>
      <c r="AA74" s="31">
        <v>1</v>
      </c>
      <c r="AB74" s="23">
        <f>B74*(J74+K74+L74+M74+N74+O74+P74+Q74+R74+S74+T74+U74+V74+W74+X74+Y74+Z74+AA74)</f>
        <v>81</v>
      </c>
      <c r="AC74" s="23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1">
        <f>SUM(AB51:AB74)</f>
        <v>40768.300000000003</v>
      </c>
      <c r="V75" s="23"/>
      <c r="W75" s="23">
        <f>U75/6</f>
        <v>6794.7166666666672</v>
      </c>
      <c r="X75" s="23"/>
      <c r="Y75" s="23"/>
      <c r="Z75" s="23"/>
      <c r="AA75" s="23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3"/>
      <c r="AP75" s="23"/>
      <c r="AQ75" s="23"/>
      <c r="AR75" s="23"/>
      <c r="AS75" s="23"/>
      <c r="AT75" s="23"/>
      <c r="AU75" s="23"/>
      <c r="AV75" s="8">
        <f>SUM(AV51:AV74)</f>
        <v>43204.387828541869</v>
      </c>
    </row>
    <row r="76" spans="1:4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34">
        <f>AV75/18</f>
        <v>2400.2437682523259</v>
      </c>
    </row>
    <row r="77" spans="1:4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5:C24"/>
  <sheetViews>
    <sheetView workbookViewId="0">
      <selection activeCell="C2" sqref="C2"/>
    </sheetView>
  </sheetViews>
  <sheetFormatPr baseColWidth="10" defaultRowHeight="15"/>
  <sheetData>
    <row r="5" spans="3:3">
      <c r="C5">
        <f>'L07 à L11 L+RS 2000an'!U2</f>
        <v>0</v>
      </c>
    </row>
    <row r="18" spans="2:2">
      <c r="B18" s="21"/>
    </row>
    <row r="19" spans="2:2">
      <c r="B19" s="21"/>
    </row>
    <row r="20" spans="2:2">
      <c r="B20" s="21"/>
    </row>
    <row r="21" spans="2:2">
      <c r="B21" s="21"/>
    </row>
    <row r="22" spans="2:2">
      <c r="B22" s="21"/>
    </row>
    <row r="23" spans="2:2">
      <c r="B23" s="21"/>
    </row>
    <row r="24" spans="2:2">
      <c r="B24" s="2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5:N32"/>
  <sheetViews>
    <sheetView tabSelected="1" topLeftCell="A7" workbookViewId="0">
      <selection activeCell="F6" sqref="F6"/>
    </sheetView>
  </sheetViews>
  <sheetFormatPr baseColWidth="10" defaultRowHeight="15"/>
  <cols>
    <col min="1" max="1" width="11.7109375" customWidth="1"/>
    <col min="2" max="14" width="8.7109375" customWidth="1"/>
  </cols>
  <sheetData>
    <row r="5" spans="1:14">
      <c r="A5" s="23" t="s">
        <v>180</v>
      </c>
      <c r="C5" s="29">
        <v>1.03</v>
      </c>
    </row>
    <row r="6" spans="1:14">
      <c r="A6" s="3" t="s">
        <v>137</v>
      </c>
    </row>
    <row r="7" spans="1:14">
      <c r="A7" s="22" t="s">
        <v>60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4"/>
      <c r="B8" s="4" t="s">
        <v>79</v>
      </c>
      <c r="C8" s="4" t="s">
        <v>80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86</v>
      </c>
      <c r="J8" s="4" t="s">
        <v>87</v>
      </c>
      <c r="K8" s="4" t="s">
        <v>88</v>
      </c>
      <c r="L8" s="4" t="s">
        <v>89</v>
      </c>
      <c r="M8" s="4"/>
      <c r="N8" s="4"/>
    </row>
    <row r="9" spans="1:14">
      <c r="A9" s="23" t="s">
        <v>0</v>
      </c>
      <c r="B9" s="6">
        <v>117.5</v>
      </c>
      <c r="C9" s="6">
        <v>121.02500000000001</v>
      </c>
      <c r="D9" s="6">
        <v>121.02500000000001</v>
      </c>
      <c r="E9" s="6">
        <v>124.65575000000001</v>
      </c>
      <c r="F9" s="6">
        <v>124.65575000000001</v>
      </c>
      <c r="G9" s="6">
        <v>128.39542250000002</v>
      </c>
      <c r="H9" s="6">
        <v>128.39542250000002</v>
      </c>
      <c r="I9" s="6">
        <v>132.24728517500003</v>
      </c>
      <c r="J9" s="6">
        <v>132.24728517500003</v>
      </c>
      <c r="K9" s="6">
        <v>136.21470373025002</v>
      </c>
      <c r="L9" s="6">
        <v>136.21470373025002</v>
      </c>
      <c r="M9" s="6"/>
      <c r="N9" s="8">
        <v>1402.5763228105</v>
      </c>
    </row>
    <row r="10" spans="1:14">
      <c r="A10" s="23" t="s">
        <v>32</v>
      </c>
      <c r="B10" s="18"/>
      <c r="C10" s="6">
        <v>285.61900000000003</v>
      </c>
      <c r="D10" s="18"/>
      <c r="E10" s="6">
        <v>294.18757000000005</v>
      </c>
      <c r="F10" s="18"/>
      <c r="G10" s="6">
        <v>303.01319710000007</v>
      </c>
      <c r="H10" s="18"/>
      <c r="I10" s="6">
        <v>312.10359301300008</v>
      </c>
      <c r="J10" s="18"/>
      <c r="K10" s="6">
        <v>321.4667008033901</v>
      </c>
      <c r="L10" s="18"/>
      <c r="M10" s="6"/>
      <c r="N10" s="8">
        <v>1516.3900609163902</v>
      </c>
    </row>
    <row r="11" spans="1:14">
      <c r="A11" s="23" t="s">
        <v>11</v>
      </c>
      <c r="B11" s="18"/>
      <c r="C11" s="18"/>
      <c r="D11" s="18"/>
      <c r="E11" s="6">
        <v>260.55703999999997</v>
      </c>
      <c r="F11" s="18"/>
      <c r="G11" s="18"/>
      <c r="H11" s="18"/>
      <c r="I11" s="6">
        <v>276.42496373599994</v>
      </c>
      <c r="J11" s="18"/>
      <c r="K11" s="18"/>
      <c r="L11" s="18"/>
      <c r="M11" s="6"/>
      <c r="N11" s="8">
        <v>536.98200373599991</v>
      </c>
    </row>
    <row r="12" spans="1:14">
      <c r="A12" s="23" t="s">
        <v>33</v>
      </c>
      <c r="B12" s="18"/>
      <c r="C12" s="6">
        <v>79.31</v>
      </c>
      <c r="D12" s="18"/>
      <c r="E12" s="6">
        <v>81.689300000000003</v>
      </c>
      <c r="F12" s="18"/>
      <c r="G12" s="6">
        <v>84.139979000000011</v>
      </c>
      <c r="H12" s="18"/>
      <c r="I12" s="6">
        <v>86.664178370000016</v>
      </c>
      <c r="J12" s="18"/>
      <c r="K12" s="6">
        <v>89.264103721100014</v>
      </c>
      <c r="L12" s="18"/>
      <c r="M12" s="6"/>
      <c r="N12" s="8">
        <v>421.06756109110006</v>
      </c>
    </row>
    <row r="13" spans="1:14">
      <c r="A13" s="23" t="s">
        <v>12</v>
      </c>
      <c r="B13" s="6">
        <v>332.5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8">
        <v>332.5</v>
      </c>
    </row>
    <row r="14" spans="1:14">
      <c r="A14" s="23" t="s">
        <v>13</v>
      </c>
      <c r="B14" s="18"/>
      <c r="C14" s="6">
        <v>390.42150000000004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8">
        <v>390.42150000000004</v>
      </c>
    </row>
    <row r="15" spans="1:14">
      <c r="A15" s="23" t="s">
        <v>14</v>
      </c>
      <c r="B15" s="18"/>
      <c r="C15" s="18"/>
      <c r="D15" s="6">
        <v>342.47500000000002</v>
      </c>
      <c r="E15" s="18"/>
      <c r="F15" s="18"/>
      <c r="G15" s="18"/>
      <c r="H15" s="18"/>
      <c r="I15" s="18"/>
      <c r="J15" s="18"/>
      <c r="K15" s="18"/>
      <c r="L15" s="18"/>
      <c r="M15" s="18"/>
      <c r="N15" s="8">
        <v>342.47500000000002</v>
      </c>
    </row>
    <row r="16" spans="1:14">
      <c r="A16" s="23" t="s">
        <v>15</v>
      </c>
      <c r="B16" s="18"/>
      <c r="C16" s="18"/>
      <c r="D16" s="18"/>
      <c r="E16" s="6">
        <v>402.13414500000005</v>
      </c>
      <c r="F16" s="18"/>
      <c r="G16" s="18"/>
      <c r="H16" s="18"/>
      <c r="I16" s="18"/>
      <c r="J16" s="18"/>
      <c r="K16" s="18"/>
      <c r="L16" s="18"/>
      <c r="M16" s="18"/>
      <c r="N16" s="8">
        <v>402.13414500000005</v>
      </c>
    </row>
    <row r="17" spans="1:14">
      <c r="A17" s="23" t="s">
        <v>16</v>
      </c>
      <c r="B17" s="18"/>
      <c r="C17" s="18"/>
      <c r="D17" s="18"/>
      <c r="E17" s="18"/>
      <c r="F17" s="6">
        <v>352.74925000000002</v>
      </c>
      <c r="G17" s="18"/>
      <c r="H17" s="18"/>
      <c r="I17" s="18"/>
      <c r="J17" s="18"/>
      <c r="K17" s="18"/>
      <c r="L17" s="18"/>
      <c r="M17" s="18"/>
      <c r="N17" s="8">
        <v>352.74925000000002</v>
      </c>
    </row>
    <row r="18" spans="1:14">
      <c r="A18" s="23" t="s">
        <v>17</v>
      </c>
      <c r="B18" s="18"/>
      <c r="C18" s="18"/>
      <c r="D18" s="18"/>
      <c r="E18" s="18"/>
      <c r="F18" s="18"/>
      <c r="G18" s="6">
        <v>414.19816935000006</v>
      </c>
      <c r="H18" s="18"/>
      <c r="I18" s="18"/>
      <c r="J18" s="18"/>
      <c r="K18" s="18"/>
      <c r="L18" s="18"/>
      <c r="M18" s="18"/>
      <c r="N18" s="8">
        <v>414.19816935000006</v>
      </c>
    </row>
    <row r="19" spans="1:14">
      <c r="A19" s="23" t="s">
        <v>73</v>
      </c>
      <c r="B19" s="18"/>
      <c r="C19" s="18"/>
      <c r="D19" s="18"/>
      <c r="E19" s="18"/>
      <c r="F19" s="18"/>
      <c r="G19" s="18"/>
      <c r="H19" s="6">
        <v>363.3317275</v>
      </c>
      <c r="I19" s="18"/>
      <c r="J19" s="18"/>
      <c r="K19" s="18"/>
      <c r="L19" s="18"/>
      <c r="M19" s="18"/>
      <c r="N19" s="8">
        <v>363.3317275</v>
      </c>
    </row>
    <row r="20" spans="1:14">
      <c r="A20" s="23" t="s">
        <v>74</v>
      </c>
      <c r="B20" s="18"/>
      <c r="C20" s="18"/>
      <c r="D20" s="18"/>
      <c r="E20" s="18"/>
      <c r="F20" s="18"/>
      <c r="G20" s="18"/>
      <c r="H20" s="18"/>
      <c r="I20" s="6">
        <v>426.62411443050007</v>
      </c>
      <c r="J20" s="18"/>
      <c r="K20" s="18"/>
      <c r="L20" s="18"/>
      <c r="M20" s="18"/>
      <c r="N20" s="8">
        <v>426.62411443050007</v>
      </c>
    </row>
    <row r="21" spans="1:14">
      <c r="A21" s="23" t="s">
        <v>75</v>
      </c>
      <c r="B21" s="18"/>
      <c r="C21" s="18"/>
      <c r="D21" s="18"/>
      <c r="E21" s="18"/>
      <c r="F21" s="18"/>
      <c r="G21" s="18"/>
      <c r="H21" s="18"/>
      <c r="I21" s="18"/>
      <c r="J21" s="6">
        <v>374.23167932500002</v>
      </c>
      <c r="K21" s="18"/>
      <c r="L21" s="18"/>
      <c r="M21" s="18"/>
      <c r="N21" s="8">
        <v>374.23167932500002</v>
      </c>
    </row>
    <row r="22" spans="1:14">
      <c r="A22" s="23" t="s">
        <v>76</v>
      </c>
      <c r="B22" s="18"/>
      <c r="C22" s="18"/>
      <c r="D22" s="18"/>
      <c r="E22" s="18"/>
      <c r="F22" s="18"/>
      <c r="G22" s="18"/>
      <c r="H22" s="18"/>
      <c r="I22" s="18"/>
      <c r="J22" s="18"/>
      <c r="K22" s="6">
        <v>439.42283786341511</v>
      </c>
      <c r="L22" s="18"/>
      <c r="M22" s="18"/>
      <c r="N22" s="8">
        <v>439.42283786341511</v>
      </c>
    </row>
    <row r="23" spans="1:14">
      <c r="A23" s="23" t="s">
        <v>77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">
        <v>385.45862970475002</v>
      </c>
      <c r="M23" s="18"/>
      <c r="N23" s="8">
        <v>385.45862970475002</v>
      </c>
    </row>
    <row r="24" spans="1:14">
      <c r="A24" s="23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"/>
      <c r="N24" s="8">
        <v>0</v>
      </c>
    </row>
    <row r="25" spans="1:14">
      <c r="A25" s="23" t="s">
        <v>18</v>
      </c>
      <c r="B25" s="6"/>
      <c r="C25" s="6">
        <v>51.5</v>
      </c>
      <c r="D25" s="18"/>
      <c r="E25" s="6">
        <v>53.045000000000002</v>
      </c>
      <c r="F25" s="18"/>
      <c r="G25" s="6">
        <v>54.63635</v>
      </c>
      <c r="H25" s="18"/>
      <c r="I25" s="6">
        <v>56.275440500000002</v>
      </c>
      <c r="J25" s="18"/>
      <c r="K25" s="6">
        <v>57.963703715000001</v>
      </c>
      <c r="L25" s="6">
        <v>57.963703715000001</v>
      </c>
      <c r="M25" s="6"/>
      <c r="N25" s="8">
        <v>273.42049421500002</v>
      </c>
    </row>
    <row r="26" spans="1:14">
      <c r="A26" s="23" t="s">
        <v>19</v>
      </c>
      <c r="B26" s="6">
        <v>4.5</v>
      </c>
      <c r="C26" s="6">
        <v>4.6349999999999998</v>
      </c>
      <c r="D26" s="6">
        <v>4.6349999999999998</v>
      </c>
      <c r="E26" s="6">
        <v>4.7740499999999999</v>
      </c>
      <c r="F26" s="6">
        <v>4.7740499999999999</v>
      </c>
      <c r="G26" s="6">
        <v>4.9172715</v>
      </c>
      <c r="H26" s="6">
        <v>4.9172715</v>
      </c>
      <c r="I26" s="6">
        <v>5.0647896450000003</v>
      </c>
      <c r="J26" s="6">
        <v>5.0647896450000003</v>
      </c>
      <c r="K26" s="6">
        <v>5.2167333343500006</v>
      </c>
      <c r="L26" s="6">
        <v>5.2167333343500006</v>
      </c>
      <c r="M26" s="6"/>
      <c r="N26" s="8">
        <v>53.715688958699999</v>
      </c>
    </row>
    <row r="27" spans="1:14">
      <c r="B27" s="5"/>
      <c r="C27" s="5"/>
      <c r="D27" s="5"/>
      <c r="E27" s="5"/>
      <c r="F27" s="5"/>
      <c r="G27" s="5"/>
      <c r="H27" s="23"/>
      <c r="I27" s="23"/>
      <c r="J27" s="23"/>
      <c r="K27" s="23"/>
      <c r="L27" s="23"/>
      <c r="M27" s="23"/>
      <c r="N27" s="5">
        <v>8427.6991849013575</v>
      </c>
    </row>
    <row r="28" spans="1:14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</row>
    <row r="29" spans="1:14">
      <c r="A29" s="23"/>
      <c r="B29" s="9">
        <v>454.5</v>
      </c>
      <c r="C29" s="9">
        <v>932.51050000000009</v>
      </c>
      <c r="D29" s="9">
        <v>468.13499999999999</v>
      </c>
      <c r="E29" s="9">
        <v>1221.0428550000001</v>
      </c>
      <c r="F29" s="9">
        <v>482.17905000000002</v>
      </c>
      <c r="G29" s="9">
        <v>989.30038945000013</v>
      </c>
      <c r="H29" s="9">
        <v>496.64442150000008</v>
      </c>
      <c r="I29" s="9">
        <v>1295.4043648695003</v>
      </c>
      <c r="J29" s="9">
        <v>511.54375414500009</v>
      </c>
      <c r="K29" s="9">
        <v>1049.5487831675052</v>
      </c>
      <c r="L29" s="9">
        <v>526.89006676935003</v>
      </c>
      <c r="M29" s="9"/>
      <c r="N29" s="5">
        <v>8427.6991849013575</v>
      </c>
    </row>
    <row r="30" spans="1:14">
      <c r="A30" s="2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5"/>
    </row>
    <row r="31" spans="1:14">
      <c r="A31" s="2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52">
        <v>766.15447135466889</v>
      </c>
    </row>
    <row r="32" spans="1:14">
      <c r="A32" s="2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MARTINE</cp:lastModifiedBy>
  <cp:lastPrinted>2017-12-29T11:04:30Z</cp:lastPrinted>
  <dcterms:created xsi:type="dcterms:W3CDTF">2016-04-22T06:30:39Z</dcterms:created>
  <dcterms:modified xsi:type="dcterms:W3CDTF">2017-12-29T11:06:17Z</dcterms:modified>
</cp:coreProperties>
</file>