
<file path=[Content_Types].xml><?xml version="1.0" encoding="utf-8"?>
<Types xmlns="http://schemas.openxmlformats.org/package/2006/content-types">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showInkAnnotation="0" codeName="ThisWorkbook" autoCompressPictures="0" defaultThemeVersion="124226"/>
  <bookViews>
    <workbookView xWindow="0" yWindow="0" windowWidth="24000" windowHeight="9735" tabRatio="734" activeTab="8"/>
  </bookViews>
  <sheets>
    <sheet name="Démarche à suivre" sheetId="12" r:id="rId1"/>
    <sheet name="Etat des lieux" sheetId="7" r:id="rId2"/>
    <sheet name="VEV sur moteur asynchrone" sheetId="1" r:id="rId3"/>
    <sheet name="Récupérateur" sheetId="3" r:id="rId4"/>
    <sheet name="Sécheur d'air" sheetId="22" r:id="rId5"/>
    <sheet name="Moteur IE3" sheetId="23" r:id="rId6"/>
    <sheet name="Séquenceur" sheetId="15" r:id="rId7"/>
    <sheet name="VEV sur moteur synhrone" sheetId="19" r:id="rId8"/>
    <sheet name="Fiche de synthèse" sheetId="11" r:id="rId9"/>
    <sheet name="Offre" sheetId="18" state="hidden" r:id="rId10"/>
  </sheets>
  <definedNames>
    <definedName name="Texte3" localSheetId="9">Offre!#REF!</definedName>
    <definedName name="_xlnm.Print_Area" localSheetId="8">'Fiche de synthèse'!$A$1:$G$47</definedName>
    <definedName name="_xlnm.Print_Area" localSheetId="9">Offre!$A$1:$K$375</definedName>
  </definedNames>
  <calcPr calcId="125725"/>
  <webPublishing codePage="1252"/>
</workbook>
</file>

<file path=xl/calcChain.xml><?xml version="1.0" encoding="utf-8"?>
<calcChain xmlns="http://schemas.openxmlformats.org/spreadsheetml/2006/main">
  <c r="B99" i="18"/>
  <c r="E12" i="22" l="1"/>
  <c r="D12"/>
  <c r="E10"/>
  <c r="D10"/>
  <c r="C10"/>
  <c r="F13" i="3"/>
  <c r="E13"/>
  <c r="D13" i="19"/>
  <c r="C13"/>
  <c r="B103" i="18" l="1"/>
  <c r="B151" l="1"/>
  <c r="K14" i="11" l="1"/>
  <c r="B153" i="18"/>
  <c r="B12"/>
  <c r="B14"/>
  <c r="B13"/>
  <c r="B11"/>
  <c r="H25" i="1"/>
  <c r="H24"/>
  <c r="J24"/>
  <c r="H23"/>
  <c r="J23" s="1"/>
  <c r="E11" i="22"/>
  <c r="G20" i="11" s="1"/>
  <c r="H133" i="18" s="1"/>
  <c r="D11" i="22"/>
  <c r="G19" i="11" s="1"/>
  <c r="H132" i="18" s="1"/>
  <c r="C11" i="22"/>
  <c r="K24" i="11"/>
  <c r="K20"/>
  <c r="D24"/>
  <c r="E137" i="18" s="1"/>
  <c r="D23" i="11"/>
  <c r="E136" i="18" s="1"/>
  <c r="D22" i="11"/>
  <c r="E135" i="18" s="1"/>
  <c r="C24" i="11"/>
  <c r="D137" i="18" s="1"/>
  <c r="C23" i="11"/>
  <c r="D136" i="18" s="1"/>
  <c r="C22" i="11"/>
  <c r="D135" i="18" s="1"/>
  <c r="E20" i="11"/>
  <c r="F133" i="18" s="1"/>
  <c r="E19" i="11"/>
  <c r="F132" i="18" s="1"/>
  <c r="E18" i="11"/>
  <c r="F131" i="18" s="1"/>
  <c r="C20" i="11"/>
  <c r="D133" i="18" s="1"/>
  <c r="C19" i="11"/>
  <c r="D132" i="18" s="1"/>
  <c r="C18" i="11"/>
  <c r="D131" i="18" s="1"/>
  <c r="E11" i="23"/>
  <c r="F24" i="11"/>
  <c r="G137" i="18" s="1"/>
  <c r="D11" i="23"/>
  <c r="D12" s="1"/>
  <c r="G23" i="11" s="1"/>
  <c r="H136" i="18" s="1"/>
  <c r="C11" i="23"/>
  <c r="C12" s="1"/>
  <c r="F19" i="11"/>
  <c r="G132" i="18" s="1"/>
  <c r="H34" i="22"/>
  <c r="I34" s="1"/>
  <c r="H35"/>
  <c r="I35" s="1"/>
  <c r="H36"/>
  <c r="I36" s="1"/>
  <c r="K16" i="11"/>
  <c r="K12"/>
  <c r="K18"/>
  <c r="K17"/>
  <c r="C11" i="19"/>
  <c r="F30" i="11" s="1"/>
  <c r="G143" i="18" s="1"/>
  <c r="E12" i="1"/>
  <c r="I36" i="3"/>
  <c r="J36" s="1"/>
  <c r="K36" s="1"/>
  <c r="I35"/>
  <c r="J35" s="1"/>
  <c r="K35" s="1"/>
  <c r="C11" i="15"/>
  <c r="C12" s="1"/>
  <c r="C13" s="1"/>
  <c r="D11"/>
  <c r="D12"/>
  <c r="E11"/>
  <c r="E12"/>
  <c r="E13" s="1"/>
  <c r="B11" i="11"/>
  <c r="C124" i="18" s="1"/>
  <c r="B12" i="11"/>
  <c r="C125" i="18" s="1"/>
  <c r="B10" i="11"/>
  <c r="C123" i="18" s="1"/>
  <c r="L9" i="3"/>
  <c r="I34" s="1"/>
  <c r="J34" s="1"/>
  <c r="F286" i="18"/>
  <c r="K13" i="11"/>
  <c r="K34"/>
  <c r="K33"/>
  <c r="K32"/>
  <c r="K30"/>
  <c r="K29"/>
  <c r="K28"/>
  <c r="A30"/>
  <c r="D32"/>
  <c r="E145" i="18" s="1"/>
  <c r="D31" i="11"/>
  <c r="E144" i="18" s="1"/>
  <c r="D30" i="11"/>
  <c r="E143" i="18" s="1"/>
  <c r="C32" i="11"/>
  <c r="D145" i="18" s="1"/>
  <c r="C31" i="11"/>
  <c r="D144" i="18" s="1"/>
  <c r="C30" i="11"/>
  <c r="D143" i="18" s="1"/>
  <c r="B32" i="11"/>
  <c r="C145" i="18" s="1"/>
  <c r="B31" i="11"/>
  <c r="C144" i="18" s="1"/>
  <c r="B30" i="11"/>
  <c r="C143" i="18" s="1"/>
  <c r="E11" i="19"/>
  <c r="F32" i="11"/>
  <c r="G145" i="18" s="1"/>
  <c r="D11" i="19"/>
  <c r="F31" i="11"/>
  <c r="G144" i="18" s="1"/>
  <c r="D28" i="11"/>
  <c r="E141" i="18" s="1"/>
  <c r="D27" i="11"/>
  <c r="E140" i="18" s="1"/>
  <c r="D26" i="11"/>
  <c r="E139" i="18" s="1"/>
  <c r="C28" i="11"/>
  <c r="D141" i="18" s="1"/>
  <c r="C27" i="11"/>
  <c r="D140" i="18" s="1"/>
  <c r="C26" i="11"/>
  <c r="D139" i="18" s="1"/>
  <c r="B28" i="11"/>
  <c r="C141" i="18" s="1"/>
  <c r="B27" i="11"/>
  <c r="C140" i="18" s="1"/>
  <c r="B26" i="11"/>
  <c r="C139" i="18" s="1"/>
  <c r="K9" i="15"/>
  <c r="H32" s="1"/>
  <c r="I32" s="1"/>
  <c r="J32" s="1"/>
  <c r="J27"/>
  <c r="C5" i="11"/>
  <c r="C4"/>
  <c r="E16"/>
  <c r="F129" i="18" s="1"/>
  <c r="E15" i="11"/>
  <c r="F128" i="18" s="1"/>
  <c r="E14" i="11"/>
  <c r="F127" i="18" s="1"/>
  <c r="D16" i="11"/>
  <c r="E129" i="18" s="1"/>
  <c r="D15" i="11"/>
  <c r="E128" i="18" s="1"/>
  <c r="D14" i="11"/>
  <c r="C16"/>
  <c r="D129" i="18" s="1"/>
  <c r="C15" i="11"/>
  <c r="D128" i="18" s="1"/>
  <c r="C14" i="11"/>
  <c r="D127" i="18" s="1"/>
  <c r="B16" i="11"/>
  <c r="C129" i="18" s="1"/>
  <c r="B15" i="11"/>
  <c r="C128" i="18" s="1"/>
  <c r="B14" i="11"/>
  <c r="C127" i="18" s="1"/>
  <c r="D12" i="11"/>
  <c r="E125" i="18" s="1"/>
  <c r="D11" i="11"/>
  <c r="E124" i="18" s="1"/>
  <c r="D10" i="11"/>
  <c r="C12"/>
  <c r="D125" i="18" s="1"/>
  <c r="C11" i="11"/>
  <c r="D124" i="18" s="1"/>
  <c r="C10" i="11"/>
  <c r="D123" i="18" s="1"/>
  <c r="C6" i="11"/>
  <c r="D12" i="1"/>
  <c r="F11" i="11"/>
  <c r="G124" i="18" s="1"/>
  <c r="F28" i="11"/>
  <c r="G141" i="18" s="1"/>
  <c r="E12" i="19"/>
  <c r="D12"/>
  <c r="G31" i="11" s="1"/>
  <c r="H144" i="18" s="1"/>
  <c r="J25" i="1"/>
  <c r="F27" i="11"/>
  <c r="G140" i="18" s="1"/>
  <c r="E13" i="1"/>
  <c r="F12" i="11"/>
  <c r="G125" i="18" s="1"/>
  <c r="F10" i="22"/>
  <c r="F20" i="11"/>
  <c r="G133" i="18" s="1"/>
  <c r="F12" i="3"/>
  <c r="G16" i="11" s="1"/>
  <c r="H129" i="18" s="1"/>
  <c r="F11" i="3"/>
  <c r="F16" i="11" s="1"/>
  <c r="G129" i="18" s="1"/>
  <c r="E12" i="3"/>
  <c r="G15" i="11" s="1"/>
  <c r="H128" i="18" s="1"/>
  <c r="E11" i="3"/>
  <c r="F15" i="11" s="1"/>
  <c r="G128" i="18" s="1"/>
  <c r="E12" i="23"/>
  <c r="E13" s="1"/>
  <c r="F18" i="11"/>
  <c r="G131" i="18" s="1"/>
  <c r="C12" i="19"/>
  <c r="G30" i="11" s="1"/>
  <c r="H143" i="18" s="1"/>
  <c r="D13" i="1"/>
  <c r="G28" i="11"/>
  <c r="H141" i="18" s="1"/>
  <c r="H33" i="15" l="1"/>
  <c r="I33" s="1"/>
  <c r="J33" s="1"/>
  <c r="G11" i="11"/>
  <c r="H124" i="18" s="1"/>
  <c r="D14" i="1"/>
  <c r="G32" i="11"/>
  <c r="H145" i="18" s="1"/>
  <c r="E13" i="19"/>
  <c r="G12" i="11"/>
  <c r="H125" i="18" s="1"/>
  <c r="E14" i="1"/>
  <c r="G27" i="11"/>
  <c r="H140" i="18" s="1"/>
  <c r="D13" i="15"/>
  <c r="G18" i="11"/>
  <c r="H131" i="18" s="1"/>
  <c r="C12" i="22"/>
  <c r="I9" i="11"/>
  <c r="B108" i="18" s="1"/>
  <c r="K34" i="3"/>
  <c r="D12" s="1"/>
  <c r="D11"/>
  <c r="F14" i="11" s="1"/>
  <c r="G127" i="18" s="1"/>
  <c r="F26" i="11"/>
  <c r="G139" i="18" s="1"/>
  <c r="F11" i="15"/>
  <c r="F12" s="1"/>
  <c r="F13" s="1"/>
  <c r="C12" i="1"/>
  <c r="E123" i="18"/>
  <c r="G26" i="11"/>
  <c r="H139" i="18" s="1"/>
  <c r="E127"/>
  <c r="F23" i="11"/>
  <c r="G136" i="18" s="1"/>
  <c r="F22" i="11"/>
  <c r="G135" i="18" s="1"/>
  <c r="C13" i="23"/>
  <c r="G22" i="11"/>
  <c r="H135" i="18" s="1"/>
  <c r="F11" i="23"/>
  <c r="G24" i="11"/>
  <c r="H137" i="18" s="1"/>
  <c r="D13" i="23"/>
  <c r="F12"/>
  <c r="F13" s="1"/>
  <c r="F11" i="22"/>
  <c r="F12" s="1"/>
  <c r="F11" i="19"/>
  <c r="F12" s="1"/>
  <c r="F13" s="1"/>
  <c r="S13" i="11"/>
  <c r="B58" i="18" s="1"/>
  <c r="S13" s="1"/>
  <c r="H34" i="15"/>
  <c r="I34" s="1"/>
  <c r="J34" s="1"/>
  <c r="G11" i="3" l="1"/>
  <c r="D13"/>
  <c r="G13" s="1"/>
  <c r="G12"/>
  <c r="G14" i="11"/>
  <c r="H127" i="18" s="1"/>
  <c r="C13" i="1"/>
  <c r="C14" s="1"/>
  <c r="F12"/>
  <c r="F10" i="11"/>
  <c r="G123" i="18" s="1"/>
  <c r="F33" i="11" l="1"/>
  <c r="G146" i="18" s="1"/>
  <c r="G10" i="11"/>
  <c r="F13" i="1"/>
  <c r="F14"/>
  <c r="H123" i="18" l="1"/>
  <c r="G33" i="11"/>
  <c r="K35" l="1"/>
  <c r="H146" i="18"/>
  <c r="G34" i="11"/>
  <c r="I36"/>
  <c r="H147" i="18" l="1"/>
  <c r="I37" i="11"/>
</calcChain>
</file>

<file path=xl/sharedStrings.xml><?xml version="1.0" encoding="utf-8"?>
<sst xmlns="http://schemas.openxmlformats.org/spreadsheetml/2006/main" count="717" uniqueCount="306">
  <si>
    <t>Prix de rachat net client (€)</t>
  </si>
  <si>
    <t>IND-UT-02</t>
  </si>
  <si>
    <t>IND-UT-09</t>
  </si>
  <si>
    <t>Utilité du moteur</t>
  </si>
  <si>
    <t>Pompage</t>
  </si>
  <si>
    <t>Ventilation</t>
  </si>
  <si>
    <t>Compresseur froid</t>
  </si>
  <si>
    <t>Puissance du moteur (kW)</t>
  </si>
  <si>
    <t>Volume de CEE (kWh cumac)</t>
  </si>
  <si>
    <t>1x8</t>
  </si>
  <si>
    <t>2x8</t>
  </si>
  <si>
    <t>3x8 arrêt le week-end</t>
  </si>
  <si>
    <t>3x8 sans arrêt le week-end</t>
  </si>
  <si>
    <t>H1</t>
  </si>
  <si>
    <t>H2</t>
  </si>
  <si>
    <t>H3</t>
  </si>
  <si>
    <t>Société</t>
  </si>
  <si>
    <t>Département</t>
  </si>
  <si>
    <t>Nombre de moteurs</t>
  </si>
  <si>
    <t>TOTAL</t>
  </si>
  <si>
    <t>OPERATION 1</t>
  </si>
  <si>
    <t>OPERATION 2</t>
  </si>
  <si>
    <t>OPERATION 3</t>
  </si>
  <si>
    <t>Indiquez…</t>
  </si>
  <si>
    <t>Synthèse des estimations</t>
  </si>
  <si>
    <t xml:space="preserve">Nom de l’entreprise : </t>
  </si>
  <si>
    <t>Opérations par lot</t>
  </si>
  <si>
    <t xml:space="preserve">Prix de rachat </t>
  </si>
  <si>
    <t>Contact:</t>
  </si>
  <si>
    <t>Les volumes de Certificats d'Economies d'Energie générés par les travaux saisis précédemment</t>
  </si>
  <si>
    <t>sont détaillés dans le tableau suivant :</t>
  </si>
  <si>
    <t xml:space="preserve">www.capitalenergy.fr </t>
  </si>
  <si>
    <t>site web</t>
  </si>
  <si>
    <t>Volume de CEE estimé</t>
  </si>
  <si>
    <t>Utilité</t>
  </si>
  <si>
    <t>Puissance</t>
  </si>
  <si>
    <t>Nombre</t>
  </si>
  <si>
    <t>Mode horaire</t>
  </si>
  <si>
    <t>Système de VEV sur un moteur asynchrone</t>
  </si>
  <si>
    <t>Nombre de compresseurs équipés</t>
  </si>
  <si>
    <t>SYSTÈME DE VARIATION ELECTRONIQUE DE VITESSE (VEV) SUR UN MOTEUR ASYNCHRONE</t>
  </si>
  <si>
    <t>RECUPERATEUR DE CHALEUR SUR UN COMPRESSEUR D'AIR</t>
  </si>
  <si>
    <t>CLIENT</t>
  </si>
  <si>
    <t>INFORMATIONS COMMERCIALES</t>
  </si>
  <si>
    <t>Département (en chiffres)</t>
  </si>
  <si>
    <t>FICHES D'OPERATIONS STANDARDISEES</t>
  </si>
  <si>
    <t>Valorisation</t>
  </si>
  <si>
    <t xml:space="preserve">Récupérateur de chaleur sur un compresseur d'air </t>
  </si>
  <si>
    <t>DEMARCHE A SUIVRE</t>
  </si>
  <si>
    <t>Chaque document est d'une importance capitale :</t>
  </si>
  <si>
    <t xml:space="preserve">Veillez à bien prendre connaissance des informations contenues dans l'onglet "Démarche à suivre" avant de commencer. </t>
  </si>
  <si>
    <t>Prix de rachat net client (€ HT)</t>
  </si>
  <si>
    <t>Prix de rachat TTC client (€ TTC)</t>
  </si>
  <si>
    <t>Objet de la démarche</t>
  </si>
  <si>
    <t>Achat de compresseur(s) VSD neuf</t>
  </si>
  <si>
    <t>Changement de variateur</t>
  </si>
  <si>
    <t>Type de récupération d'énergie</t>
  </si>
  <si>
    <t>ER interne</t>
  </si>
  <si>
    <t>ER-S (externe)</t>
  </si>
  <si>
    <t>RECUPERATEUR DE CHALEUR SUR UN COMPRESSEUR D'AIR COMPRIME
POUR VALORISATION EN CHAUFFAGE DES LOCAUX OU PRODUCTION D'EAU CHAUDE SANITAIRE</t>
  </si>
  <si>
    <t>Gainage</t>
  </si>
  <si>
    <t>IND-UT-24</t>
  </si>
  <si>
    <t>SEQUENCEUR ELECTRONIQUE POUR LE PILOTAGE D'UNE CENTRALE DE PRODUCTION D'AIR COMPRIME</t>
  </si>
  <si>
    <t>Mode de fonctionnement horaire du site</t>
  </si>
  <si>
    <t>Nombre de compresseurs pilotés</t>
  </si>
  <si>
    <t>Option</t>
  </si>
  <si>
    <t>SANS "optimisation d'énergie"</t>
  </si>
  <si>
    <t>Option "optimisation d'énergie"</t>
  </si>
  <si>
    <t>SANS optimisation</t>
  </si>
  <si>
    <t>AVEC optimisation</t>
  </si>
  <si>
    <t>AVEC "optimisation d'énergie"</t>
  </si>
  <si>
    <t>Puissance totale des compresseurs pilotés (kWél)</t>
  </si>
  <si>
    <t>Standard:</t>
  </si>
  <si>
    <t>Adresse mail</t>
  </si>
  <si>
    <t>L’instruction du dossier de demande sera possible dès lors que les documents suivants seront réunis :</t>
  </si>
  <si>
    <t>- Devis, bon de commande et facture d’installation des équipements,</t>
  </si>
  <si>
    <t>- Fiche technique de l’équipement installé,</t>
  </si>
  <si>
    <t>Capital Energy procèdera au règlement de la somme liée à la valorisation des Certificats d’Economies d’Energie</t>
  </si>
  <si>
    <t>immédiatement après la réception d’une facture mentionnant la vente des Certificats d’Economies d’Energie.</t>
  </si>
  <si>
    <t>Séquenceur à haute efficacité énergétique</t>
  </si>
  <si>
    <t>Option optimisation</t>
  </si>
  <si>
    <t>Moto-variateur synchrone à aimants permanents</t>
  </si>
  <si>
    <t>Application</t>
  </si>
  <si>
    <t>Compresseur d'air</t>
  </si>
  <si>
    <t>Convoyeur, broyeur, agitateur</t>
  </si>
  <si>
    <t>Puissance nominale du moteur (KW)</t>
  </si>
  <si>
    <t>IND-UT-14</t>
  </si>
  <si>
    <t>Indiquez …</t>
  </si>
  <si>
    <t xml:space="preserve">Pompage </t>
  </si>
  <si>
    <t xml:space="preserve">Ventilation </t>
  </si>
  <si>
    <t xml:space="preserve">Air comprimé </t>
  </si>
  <si>
    <t xml:space="preserve">Compresseur froid </t>
  </si>
  <si>
    <t xml:space="preserve">Broyeurs, convoyeurs, agitateurs </t>
  </si>
  <si>
    <t>Date :</t>
  </si>
  <si>
    <t xml:space="preserve"> </t>
  </si>
  <si>
    <t>SIREN</t>
  </si>
  <si>
    <t>Contact pour paiement de la prime</t>
  </si>
  <si>
    <t>Téléphone/adresse mail du contact</t>
  </si>
  <si>
    <t xml:space="preserve">Jean-Hubert Farman </t>
  </si>
  <si>
    <t>Capital Energy</t>
  </si>
  <si>
    <t>Société :</t>
  </si>
  <si>
    <t>Nom :</t>
  </si>
  <si>
    <t>SYSTÈME DE VARIATION ELECTRONIQUE DE VITESSE SUR MOTEUR ASYNCHRONE</t>
  </si>
  <si>
    <t>Le Bénéficiaire</t>
  </si>
  <si>
    <t>Signature du Bénéficiaire précédée de la mention</t>
  </si>
  <si>
    <t>"lu et approuvé", et cachet si entreprise</t>
  </si>
  <si>
    <t>L'installation d'un séquenceur électronique avec ou sans option d'optimisation d'énergie doit permettre le pilotage d'une centrale de production d'air comprimé.</t>
  </si>
  <si>
    <t>IND-UT-124</t>
  </si>
  <si>
    <t>IND-UT-114</t>
  </si>
  <si>
    <t>IND-UT-103</t>
  </si>
  <si>
    <t>IND-UT-102</t>
  </si>
  <si>
    <t>Chauffage de locaux</t>
  </si>
  <si>
    <t>Process</t>
  </si>
  <si>
    <t>Usage de la chaleur</t>
  </si>
  <si>
    <t>coeff</t>
  </si>
  <si>
    <t>volume</t>
  </si>
  <si>
    <t>prime</t>
  </si>
  <si>
    <t>Récupérateur de chaleur sur un compresseur d'air   (IND-UT-103)</t>
  </si>
  <si>
    <t>Système de VEV sur un moteur asynchrone
 (IND-UT-102)</t>
  </si>
  <si>
    <t>Séquenceur à haute efficacité énergétique
(IND-UT-124)</t>
  </si>
  <si>
    <t>Moto-variateur synchrone à aimants permanents 
(IND-UT-114)</t>
  </si>
  <si>
    <t>OPERATIONS :</t>
  </si>
  <si>
    <t xml:space="preserve">
Récupérateur de chaleur sur un compresseur d'air</t>
  </si>
  <si>
    <t xml:space="preserve">
Séquenceur à haute efficacité énergétique</t>
  </si>
  <si>
    <t xml:space="preserve">
Système de VEV sur moteur synchrone à aimants permanents</t>
  </si>
  <si>
    <t xml:space="preserve">
</t>
  </si>
  <si>
    <t>Système de variation électronique de vitesse sur un moteur synchrone à aimants permanents</t>
  </si>
  <si>
    <t>SECHEUR D'AIR COMPRIME A HAUTE EFFCACITE ENERGETIQUE</t>
  </si>
  <si>
    <t>Un sécheur d'air utilisant uniquement un balayage d'air sec pour sa régénération n'est pas éligible.</t>
  </si>
  <si>
    <t>INSTALLATION D'UN MOTEUR PREMIUM IE3</t>
  </si>
  <si>
    <t>Puissance nominale du moteur (kW)</t>
  </si>
  <si>
    <t>Nombre de moteur(s)</t>
  </si>
  <si>
    <r>
      <t>Achat de compresseur neuf</t>
    </r>
    <r>
      <rPr>
        <sz val="10"/>
        <color indexed="63"/>
        <rFont val="Arial"/>
        <family val="2"/>
      </rPr>
      <t> </t>
    </r>
  </si>
  <si>
    <r>
      <t>Changement de moteur sur compresseur existant</t>
    </r>
    <r>
      <rPr>
        <sz val="10"/>
        <color indexed="63"/>
        <rFont val="Arial"/>
        <family val="2"/>
      </rPr>
      <t> </t>
    </r>
  </si>
  <si>
    <t>IND-UT-122</t>
  </si>
  <si>
    <t>SECHEUR D'AIR COMPRIME A ABSORPTION UTILISANT UN APPORT CALORIFIQUE POUR SA REGENERATION</t>
  </si>
  <si>
    <t>La chaleur nécessaire à la régénération du sécheur doit être issue de résistances électriques ou bien d'un compresseur d'air ou d'un procédé industriel.</t>
  </si>
  <si>
    <t>IND-UT-123</t>
  </si>
  <si>
    <t>Sécheur d'air à absorption</t>
  </si>
  <si>
    <t>Moteur IE3</t>
  </si>
  <si>
    <t>MOTEUR PREMIUM DE CLASSE IE3</t>
  </si>
  <si>
    <t>cellules I9 et S13 :sécheur et ie3 codés en dernier</t>
  </si>
  <si>
    <t xml:space="preserve">
Moteur premium IE3</t>
  </si>
  <si>
    <t/>
  </si>
  <si>
    <t>Moteur IE3
(IND-UT-123)</t>
  </si>
  <si>
    <t>Remarque :</t>
  </si>
  <si>
    <t>Puissance thermique ou électrique (kW)</t>
  </si>
  <si>
    <t>En cas de présence d'un échangeur, renseigner la puissance thermique de l'échangeur si elle est inférieure à la puissance électrique du compresseur
En cas d'absence d'échangeur, renseigner la puissance électrique nominale du compresseur</t>
  </si>
  <si>
    <t>- entre le 1er janvier 2015 et le 31 décembre 2016 si sa puissance nominale est comprise entre 7,5 kW inclus et 375 kW inclus ;</t>
  </si>
  <si>
    <t>- à partir du 1er janvier 2017 si sa puissance nominale est comprise entre 0,75 kW inclus et 375 kW inclus.</t>
  </si>
  <si>
    <r>
      <rPr>
        <b/>
        <sz val="12"/>
        <color indexed="10"/>
        <rFont val="Calibri"/>
        <family val="2"/>
      </rPr>
      <t>Est exclu de l'opération standardisée tout moteur IE3 acheté :</t>
    </r>
    <r>
      <rPr>
        <sz val="12"/>
        <color indexed="10"/>
        <rFont val="Calibri"/>
        <family val="2"/>
      </rPr>
      <t xml:space="preserve">
- entre le 1er janvier 2015 et le 31 décembre 2016 si sa puissance nominale est comprise entre 7,5 kW inclus et 375 kW inclus ;
- à partir du 1er janvier 2017 si sa puissance nominale est comprise entre 0,75 kW inclus et 375 kW inclus.</t>
    </r>
  </si>
  <si>
    <t>o.abdelmalki@capitalenergy.fr</t>
  </si>
  <si>
    <t>Référence de l'offre :</t>
  </si>
  <si>
    <t xml:space="preserve">
Sécheur d'air à adsorption</t>
  </si>
  <si>
    <t>Sécheur d'air à adsorption
(IND-UT-122)</t>
  </si>
  <si>
    <t>Sécheur d'air à adsorption</t>
  </si>
  <si>
    <t>Annexe 1 : Liste de toutes les opérations pouvant être couvertes par le rôle moteur de Capital Energy</t>
  </si>
  <si>
    <t>Isolation de combles ou de toitures</t>
  </si>
  <si>
    <t>Isolation des murs</t>
  </si>
  <si>
    <t>Chaudière collective haute performance énergétique</t>
  </si>
  <si>
    <t>Robinet thermostatique</t>
  </si>
  <si>
    <t>Récupérateur de chaleur à condensation</t>
  </si>
  <si>
    <t>INDUSTRIE</t>
  </si>
  <si>
    <t>Bâtiment</t>
  </si>
  <si>
    <t> IND-BA-110</t>
  </si>
  <si>
    <t>Destratificateur ou brasseur d'air</t>
  </si>
  <si>
    <t> IND-BA-112</t>
  </si>
  <si>
    <t>Système de récupération de chaleur sur une tour aéroréfrigérante</t>
  </si>
  <si>
    <t> IND-BA-114</t>
  </si>
  <si>
    <t>Conduits de lumière naturelle</t>
  </si>
  <si>
    <t>Utilités</t>
  </si>
  <si>
    <t> IND-UT-102</t>
  </si>
  <si>
    <t>Système de variation électronique de vitesse sur un moteur asynchrone</t>
  </si>
  <si>
    <t> IND-UT-103</t>
  </si>
  <si>
    <t>Système de récupération de chaleur sur un compresseur d'air</t>
  </si>
  <si>
    <t> IND-UT-104</t>
  </si>
  <si>
    <t> IND-UT-105</t>
  </si>
  <si>
    <t>Brûleur micro-modulant sur chaudière industrielle</t>
  </si>
  <si>
    <t> IND-UT-112</t>
  </si>
  <si>
    <t>Moteur haut rendement de classe IE2</t>
  </si>
  <si>
    <t> IND-UT-113</t>
  </si>
  <si>
    <t>Système de condensation frigorifique à haute efficacité</t>
  </si>
  <si>
    <t> IND-UT-114</t>
  </si>
  <si>
    <t>Moto-variation synchrone à aimants permanents</t>
  </si>
  <si>
    <t> IND-UT-115</t>
  </si>
  <si>
    <t> IND-UT-116</t>
  </si>
  <si>
    <t> IND-UT-117</t>
  </si>
  <si>
    <t>Système de récupération de chaleur sur un groupe de production de froid</t>
  </si>
  <si>
    <t> IND-UT-118</t>
  </si>
  <si>
    <t>Brûleur avec dispositif de récupération de chaleur sur four industriel</t>
  </si>
  <si>
    <t> IND-UT-120</t>
  </si>
  <si>
    <t>Compresseur d'air basse pression à vis ou centrifuge</t>
  </si>
  <si>
    <t> IND-UT-121</t>
  </si>
  <si>
    <t>Matelas pour l'isolation de points singuliers</t>
  </si>
  <si>
    <t> IND-UT-122</t>
  </si>
  <si>
    <t>Sécheur d'air comprimé à adsorption utilisant un apport calorifique pour sa régénération</t>
  </si>
  <si>
    <t> IND-UT-123</t>
  </si>
  <si>
    <t>Moteur premimum de classe IE3</t>
  </si>
  <si>
    <t> IND-UT-124</t>
  </si>
  <si>
    <t>Séquenceur électronique pour le pilotage d'une centrale de production d'air comprimé</t>
  </si>
  <si>
    <t> IND-UT-125</t>
  </si>
  <si>
    <t>Traitement d'eau performant sur chaudière de production de vapeur</t>
  </si>
  <si>
    <t> IND-UT-127</t>
  </si>
  <si>
    <t>Système de transmission performant</t>
  </si>
  <si>
    <t> IND-UT-129</t>
  </si>
  <si>
    <t>Presse à injecter toute électrique ou hybride</t>
  </si>
  <si>
    <t>TERTIAIRE</t>
  </si>
  <si>
    <t>Equipement</t>
  </si>
  <si>
    <t> BAT-EQ-116</t>
  </si>
  <si>
    <t>Lampe à LED de classe A (France Outre-mer)</t>
  </si>
  <si>
    <t> BAT-EQ-127</t>
  </si>
  <si>
    <t>Luminaire d'éclairage général à modules LED</t>
  </si>
  <si>
    <t> BAT-EQ-124</t>
  </si>
  <si>
    <t>Fermeture des meubles frigorifiques de vente à température positive</t>
  </si>
  <si>
    <t> BAT-EQ-131</t>
  </si>
  <si>
    <t>Enveloppe</t>
  </si>
  <si>
    <t xml:space="preserve"> BAT-EN-101</t>
  </si>
  <si>
    <t> BAT-EN-102</t>
  </si>
  <si>
    <t> BAT-EN-103</t>
  </si>
  <si>
    <t>Isolation d'un plancher</t>
  </si>
  <si>
    <t> BAT-EN-104</t>
  </si>
  <si>
    <t>Fenêtre ou porte fenêtre complète avec vitrage isolant</t>
  </si>
  <si>
    <t> BAT-EN-107</t>
  </si>
  <si>
    <t>Isolation des toitures -terrasses</t>
  </si>
  <si>
    <t>Thermique</t>
  </si>
  <si>
    <t> BAT-TH-102</t>
  </si>
  <si>
    <t> BAT-TH-104</t>
  </si>
  <si>
    <t> BAT-TH-110</t>
  </si>
  <si>
    <t> BAT-TH-112</t>
  </si>
  <si>
    <t> BAT-TH-113</t>
  </si>
  <si>
    <t>Pompe à chaleur de type air/eau ou eau/air</t>
  </si>
  <si>
    <t> BAT-TH-115</t>
  </si>
  <si>
    <t>Climatiseur performant (France Outre-mer)</t>
  </si>
  <si>
    <t> BAT-TH-116</t>
  </si>
  <si>
    <t>Système de gestion technique du bâtiment pour le chauffage et l'eau chaude sanitaire</t>
  </si>
  <si>
    <t> BAT-TH-121</t>
  </si>
  <si>
    <t>Chauffe-eau solaire (France Outre-mer)</t>
  </si>
  <si>
    <t> BAT-TH-140</t>
  </si>
  <si>
    <t>Pompe à chaleur à absorption de type air/eau ou eau/eau</t>
  </si>
  <si>
    <t> BAT-TH-141</t>
  </si>
  <si>
    <t xml:space="preserve">Pompe à chaleur à moteur gaz de type air/eau </t>
  </si>
  <si>
    <t>Economiseur sur effluents gazeux d'une chaudière de production de vapeur</t>
  </si>
  <si>
    <t>Prime estimée</t>
  </si>
  <si>
    <t>PRIME TOTALE ESTIMÉE</t>
  </si>
  <si>
    <t> IND-BA-115</t>
  </si>
  <si>
    <t>Tubes à LED à éclairage hémisphérique</t>
  </si>
  <si>
    <t>Système de régulation sur groupe de production de froid permettant d'avoir une basse pression flottante</t>
  </si>
  <si>
    <t>Système de régulation sur groupe de production de froid permettant d'avoir une haute pression flottante</t>
  </si>
  <si>
    <t> BAT-EQ-111</t>
  </si>
  <si>
    <t>Luminaires à modules LED pour surfaces commerciales</t>
  </si>
  <si>
    <t> BAT-EQ-126</t>
  </si>
  <si>
    <t>Lampe ou luminaire à modules LED pour l'éclairage d'accentuation</t>
  </si>
  <si>
    <t> BAT-EQ-132</t>
  </si>
  <si>
    <t> BAT-EQ-133</t>
  </si>
  <si>
    <t>Systèmes hydro économes (France métropolitaine)</t>
  </si>
  <si>
    <t> BAT-TH-103</t>
  </si>
  <si>
    <t>Plancher chauffant hydraulique à basse température</t>
  </si>
  <si>
    <t> BAT-TH-105</t>
  </si>
  <si>
    <t>Radiateur basse température pour un chauffage central</t>
  </si>
  <si>
    <t> BAT-TH-106</t>
  </si>
  <si>
    <t>Isolation d’un réseau hydraulique de chauffage</t>
  </si>
  <si>
    <t> BAT-TH-111</t>
  </si>
  <si>
    <t>Chauffe-eau solaire collectif (France métropolitaine)</t>
  </si>
  <si>
    <t> BAT-TH-119</t>
  </si>
  <si>
    <t>Isolation d’un réseau hydraulique d’eau chaude sanitaire</t>
  </si>
  <si>
    <t> BAT-TH-125</t>
  </si>
  <si>
    <t>Ventilation mécanique simple flux à débit d’air constant ou modulé</t>
  </si>
  <si>
    <t> BAT-TH-126</t>
  </si>
  <si>
    <t>Ventilation mécanique double flux avec échangeur à débit d’air constant ou modulé</t>
  </si>
  <si>
    <t> BAT-TH-127</t>
  </si>
  <si>
    <t>Raccordement d’un bâtiment tertiaire à un réseau de chaleur</t>
  </si>
  <si>
    <t> BAT-TH-139</t>
  </si>
  <si>
    <t>Récupération de chaleur sur groupe de production de froid</t>
  </si>
  <si>
    <t> BAT-TH-143</t>
  </si>
  <si>
    <t>Ventilo-convecteurs haute performance</t>
  </si>
  <si>
    <t>Projet suivi par : Omar ABDELMALKI - 01 77 35 81 06 - o.abdelmalki@capitalenergy.fr</t>
  </si>
  <si>
    <t xml:space="preserve">Par ailleurs, l’ensemble des opérations standardisées citées dans l’Annexe 1 pourront être valorisées par Capital Energy si elles sont réalisées dans le cadre de ce contrat. 
- Tous les équipements/matériaux doivent être neufs, vendus et posés par un professionnel. 
- Les travaux devront être conformes aux spécifications techniques précisées dans les fiches d’opérations standardisées correspondantes.
- Les travaux réalisés dans une installation visée par le Plan National d’Allocation des Quotas (PNAQ), qui ont pour effet de réduire la consommation d'énergie ET les émissions de gaz à effet de serre de l'installation, ne peuvent pas donner lieu à la délivrance de certificats d'économies d'énergie (CEE). 
- Les travaux réalisés ne doivent pas avoir fait l’objet de subventions versées par l’Agence de l’Environnement et de la Maîtrise de l’Energie (ADEME) ou toute aide impliquant une demande de CEE par un tiers.
</t>
  </si>
  <si>
    <t>Les calculs sont réalisés sur la base des formules fournies par la Direction Générale de l’Energie et du Climat (DGEC), en considérant que les opérations respectent les critères d’éligibilité.</t>
  </si>
  <si>
    <t>Dans le cas où des travaux supplémentaires sont effectués sur le bâtiment et que des opérations sont éligibles au dispositif des CEE, cette offre fera l’objet d’un avenant afin d’inclure ces opérations additionnelles.</t>
  </si>
  <si>
    <t>Le Bénéficiaire s’engage à accorder irrévocablement et sans réserve à Capital Energy une exclusivité concernant la valorisation des CEE en rapport avec les travaux définis dans la présente offre de valorisation. Cette exclusivité est souscrite sur le territoire national pour toute la durée de l’exécution des présentes.</t>
  </si>
  <si>
    <t xml:space="preserve">Une fois le dossier de demande de CEE validé par le PNCEE et les Certificats enregistrés, Capital Energy enverra un appel au maitre d’ouvrage à hauteur du montant validé par les services instructeurs.
Capital Energy procèdera au règlement de la somme liée à la valorisation des CEE sous 30 jours fin de mois après la réception du document précédemment cité. La rémunération de Capital Energy est exclusivement financée par les Certificats d’Economies d’ Energie.
</t>
  </si>
  <si>
    <t xml:space="preserve">Conformément à la réglementation encadrant le dispositif des Certificats d’Economies d’Energie, Capital Energy justifiera son rôle incitatif dans la réalisation des travaux générant des économies d’énergie en finançant une partie de ces travaux. 
Cette offre de financement devra être obligatoirement signée avant le déclenchement de l’opération, matérialisé par la signature du devis, pour justifier et rendre valable l’antériorité du rôle actif et incitatif de Capital Energy. 
L’instruction du dossier de demande sera possible dès lors que les documents suivants seront réunis : 
  - La présente offre de financement,
  - Devis daté et signé,
  - Facture d’installation des équipements,
  - Fiche(s) technique(s)du matériel installé,
  - Attestation(s) sur l’honneur fournie(s) par Capital Energy
  - Tout autre document nécessaire à l’instruction
Capital Energy a l’obligation d’archiver l’ensemble de ces documents justificatifs en version originale afin de pouvoir les présenter dans le cas d’un contrôle.
</t>
  </si>
  <si>
    <t xml:space="preserve">Les Parties seront responsables de leurs actions au titre ou en raison de l’exécution des présentes, conformément aux dispositions énoncées dans le Code Civil en matière de responsabilité civile délictuelle et ou contractuelle. 
Les Parties s’engagent à faire leurs meilleurs efforts et à mettre l’ensemble des moyens et outils dont elles disposent dans le cadre de l’exécution des présentes. Capital Energy ne sera tenu qu’à une obligation de moyens, et ne pourra pas voir sa responsabilité engagée dans le cas où les CEE ne seraient pas obtenus,  l’attribution des CEE relevant uniquement de l’appréciation souveraine du PNCEE (ou toute autre Autorité Administrative compétente).
Par ailleurs, la responsabilité de Capital Energy ne pourra en aucun cas être recherchée et/ou engagée du fait qu'une ou plusieurs informations qui auraient été communiquées par le Bénéficiaire à Capital Energy se révéleraient ou seraient jugées par le PNCEE (ou toute autre Autorité Administrative compétente), insuffisantes, incomplètes, constitutives de « doublon » ou inexactes. Dans ce cas, Capital Energy se réservera le droit de réclamer au Bénéficiaire la totalité des pénalités financières qui lui seraient infligées par l’Autorité Administrative au titre des manquements qui auraient été constatés et pour lesquels Capital Energy ne serait aucunement responsable. Capital Energy pourra procéder à des contrôles téléphoniques aléatoires ou effectuer des visites sur site sur les opérations reçues. Les Bénéficiaires seront tenus de prendre les dispositions nécessaires dans le cadre de ces contrôles, sous peine de voir leurs dossiers refusés.
Capital Energy ne pourra en aucune manière être tenue responsable des dommages matériels, immatériels, pertes financières, pénalités, amendes ou toutes autres conséquences dommageables résultant d’un manquement du Bénéficiaire ou du Professionnel dans l’exécution de ses obligations vis-à-vis de ses clients ou résultant du non-respect de la règlementation fiscale et administrative
Capital Energy a souscrit un contrat d’assurance civile et professionnelle auprès d’une compagnie notoire et solvable, couvrant sa responsabilité contractuelle dans le cadre de l’exécution de la présente.
</t>
  </si>
  <si>
    <t xml:space="preserve">Dans le cas où les conditions, termes et coûts contenus dans cette proposition rencontreraient votre approbation, veuillez indiquer votre accord en signant ci-dessous, dans la zone prévue à cet effet et nous retourner un exemplaire original paraphé, signé et cacheté par une personne dûment habilitée.
Cette offre devra être acceptée dans un délai d’un mois à compter de sa date d’édition. Dans le cas contraire, nous ne  pourrons garantir les montants indiqués dans les articles 3 et 4.
Cette offre est valable pour une durée de deux ans si le bénéficiaire est une personne physique et de quatre ans si le bénéficiaire est un personne morale.
Nous restons à votre entière disposition pour toutes questions ou informations supplémentaires. N'hésitez pas à nous contacter par téléphone au 01 77 35 81 06. 
Fait en deux exemplaires originaux,
</t>
  </si>
  <si>
    <r>
      <rPr>
        <b/>
        <sz val="11"/>
        <color rgb="FF3E4140"/>
        <rFont val="Calibri"/>
        <family val="2"/>
      </rPr>
      <t>1)</t>
    </r>
    <r>
      <rPr>
        <sz val="11"/>
        <color rgb="FF3E4140"/>
        <rFont val="Calibri"/>
        <family val="2"/>
        <scheme val="minor"/>
      </rPr>
      <t xml:space="preserve"> Afin de justifier le rôle incitatif de Capital Energy, l'offre de financement doit impérativement être </t>
    </r>
    <r>
      <rPr>
        <b/>
        <u/>
        <sz val="11"/>
        <color rgb="FF3E4140"/>
        <rFont val="Calibri"/>
        <family val="2"/>
      </rPr>
      <t>signée par le bénéficiaire</t>
    </r>
    <r>
      <rPr>
        <sz val="11"/>
        <color rgb="FF3E4140"/>
        <rFont val="Calibri"/>
        <family val="2"/>
        <scheme val="minor"/>
      </rPr>
      <t xml:space="preserve"> et </t>
    </r>
    <r>
      <rPr>
        <b/>
        <u/>
        <sz val="11"/>
        <color rgb="FF3E4140"/>
        <rFont val="Calibri"/>
        <family val="2"/>
      </rPr>
      <t>datée d'avant le passage de la commande.</t>
    </r>
  </si>
  <si>
    <r>
      <t xml:space="preserve">La puissance du système de VEV installé doit être </t>
    </r>
    <r>
      <rPr>
        <b/>
        <u/>
        <sz val="11"/>
        <color rgb="FF3E4140"/>
        <rFont val="Calibri"/>
        <family val="2"/>
      </rPr>
      <t>inférieure ou égale à 3 MW.</t>
    </r>
    <r>
      <rPr>
        <b/>
        <sz val="11"/>
        <color indexed="8"/>
        <rFont val="Calibri"/>
        <family val="2"/>
      </rPr>
      <t/>
    </r>
  </si>
  <si>
    <r>
      <t xml:space="preserve">La chaleur récupérée doit être valorisée en </t>
    </r>
    <r>
      <rPr>
        <b/>
        <sz val="11"/>
        <color rgb="FF3E4140"/>
        <rFont val="Calibri"/>
        <family val="2"/>
      </rPr>
      <t>procédé industriel</t>
    </r>
    <r>
      <rPr>
        <sz val="11"/>
        <color rgb="FF3E4140"/>
        <rFont val="Calibri"/>
        <family val="2"/>
        <scheme val="minor"/>
      </rPr>
      <t xml:space="preserve"> ou en </t>
    </r>
    <r>
      <rPr>
        <b/>
        <sz val="11"/>
        <color rgb="FF3E4140"/>
        <rFont val="Calibri"/>
        <family val="2"/>
      </rPr>
      <t>chauffage de locaux ou production d'ECS</t>
    </r>
    <r>
      <rPr>
        <sz val="11"/>
        <color rgb="FF3E4140"/>
        <rFont val="Calibri"/>
        <family val="2"/>
        <scheme val="minor"/>
      </rPr>
      <t>.</t>
    </r>
  </si>
  <si>
    <r>
      <t xml:space="preserve">La puissance nominale du moteur IE3 doit être </t>
    </r>
    <r>
      <rPr>
        <b/>
        <sz val="11"/>
        <color rgb="FF3E4140"/>
        <rFont val="Calibri"/>
        <family val="2"/>
      </rPr>
      <t>supérieure ou égale à 0,12 kW</t>
    </r>
    <r>
      <rPr>
        <sz val="11"/>
        <color rgb="FF3E4140"/>
        <rFont val="Calibri"/>
        <family val="2"/>
        <scheme val="minor"/>
      </rPr>
      <t xml:space="preserve"> et </t>
    </r>
    <r>
      <rPr>
        <b/>
        <sz val="11"/>
        <color rgb="FF3E4140"/>
        <rFont val="Calibri"/>
        <family val="2"/>
      </rPr>
      <t>inférieure ou égale à 1 000 kW</t>
    </r>
    <r>
      <rPr>
        <sz val="11"/>
        <color rgb="FF3E4140"/>
        <rFont val="Calibri"/>
        <family val="2"/>
        <scheme val="minor"/>
      </rPr>
      <t>.</t>
    </r>
  </si>
  <si>
    <r>
      <t xml:space="preserve">La puissance d'un moto-variateur synchrone à aimants permanents doit être </t>
    </r>
    <r>
      <rPr>
        <b/>
        <u/>
        <sz val="11"/>
        <color rgb="FF3E4140"/>
        <rFont val="Calibri"/>
        <family val="2"/>
      </rPr>
      <t>inférieure ou égale à 1 MW</t>
    </r>
    <r>
      <rPr>
        <sz val="11"/>
        <color rgb="FF3E4140"/>
        <rFont val="Calibri"/>
        <family val="2"/>
        <scheme val="minor"/>
      </rPr>
      <t>.</t>
    </r>
  </si>
  <si>
    <r>
      <rPr>
        <b/>
        <sz val="12"/>
        <color rgb="FF3E4140"/>
        <rFont val="Calibri"/>
        <family val="2"/>
      </rPr>
      <t>Remarque :</t>
    </r>
    <r>
      <rPr>
        <b/>
        <sz val="12"/>
        <color indexed="10"/>
        <rFont val="Calibri"/>
        <family val="2"/>
      </rPr>
      <t xml:space="preserve">
Est exclu de l'opération standardisée tout moteur IE2</t>
    </r>
    <r>
      <rPr>
        <sz val="12"/>
        <color indexed="10"/>
        <rFont val="Calibri"/>
        <family val="2"/>
      </rPr>
      <t xml:space="preserve"> acheté :</t>
    </r>
  </si>
  <si>
    <r>
      <rPr>
        <b/>
        <sz val="11"/>
        <color rgb="FF3E4140"/>
        <rFont val="Calibri"/>
        <family val="2"/>
      </rPr>
      <t>Remarque :</t>
    </r>
    <r>
      <rPr>
        <sz val="11"/>
        <color rgb="FF3E4140"/>
        <rFont val="Calibri"/>
        <family val="2"/>
      </rPr>
      <t xml:space="preserve">
La chaleur nécessaire à la régénération du sécheur doit être issue de résistances électriques ou bien être récupérée sur un compresseur d'air ou un procédé industriel.</t>
    </r>
  </si>
  <si>
    <t>01 77 35 81 06</t>
  </si>
  <si>
    <r>
      <t xml:space="preserve">Afin que le dossier de demande soit conforme à la réglementation en vigueur, merci de bien vouloir ajouter la mention suivante à la facture : </t>
    </r>
    <r>
      <rPr>
        <b/>
        <sz val="14"/>
        <color rgb="FF4BB708"/>
        <rFont val="Calibri"/>
        <family val="2"/>
        <scheme val="minor"/>
      </rPr>
      <t>"Système de récupération de chaleur sur compresseur d'air de … kW"</t>
    </r>
  </si>
  <si>
    <t>xxx-2016</t>
  </si>
  <si>
    <t>Puissance nominale du(es) compresseur(s)</t>
  </si>
  <si>
    <r>
      <rPr>
        <b/>
        <sz val="11"/>
        <color rgb="FF3E4140"/>
        <rFont val="Calibri"/>
        <family val="2"/>
      </rPr>
      <t>3)</t>
    </r>
    <r>
      <rPr>
        <sz val="11"/>
        <color rgb="FF3E4140"/>
        <rFont val="Calibri"/>
        <family val="2"/>
        <scheme val="minor"/>
      </rPr>
      <t xml:space="preserve"> Les devis doivent être signés par le client final (bénéficiaire), si aucun devis signé ne peut être fourni, joindre le bon de commande. Les AH quant à elles, doivent être </t>
    </r>
    <r>
      <rPr>
        <b/>
        <u/>
        <sz val="11"/>
        <color rgb="FF3E4140"/>
        <rFont val="Calibri"/>
        <family val="2"/>
      </rPr>
      <t>co-signés par SFACS et le bénéficiaire.</t>
    </r>
  </si>
  <si>
    <t>Attention, cette opération n'est pas cumulable avece la fiche VEV sur moteur asynchrone.</t>
  </si>
  <si>
    <r>
      <rPr>
        <b/>
        <sz val="11"/>
        <color rgb="FF3E4140"/>
        <rFont val="Calibri"/>
        <family val="2"/>
      </rPr>
      <t xml:space="preserve">2) </t>
    </r>
    <r>
      <rPr>
        <sz val="11"/>
        <color rgb="FF3E4140"/>
        <rFont val="Calibri"/>
        <family val="2"/>
        <scheme val="minor"/>
      </rPr>
      <t xml:space="preserve">Les devis et factures </t>
    </r>
    <r>
      <rPr>
        <b/>
        <u/>
        <sz val="11"/>
        <color rgb="FF3E4140"/>
        <rFont val="Calibri"/>
        <family val="2"/>
      </rPr>
      <t>doivent mentionner</t>
    </r>
    <r>
      <rPr>
        <sz val="11"/>
        <color rgb="FF3E4140"/>
        <rFont val="Calibri"/>
        <family val="2"/>
        <scheme val="minor"/>
      </rPr>
      <t xml:space="preserve"> les modèles des équipements, ainsi que la mention "</t>
    </r>
    <r>
      <rPr>
        <i/>
        <sz val="11"/>
        <color rgb="FF3E4140"/>
        <rFont val="Calibri"/>
        <family val="2"/>
        <scheme val="minor"/>
      </rPr>
      <t>Système de récupération de chaleur sur un compresseur d'air d'une puissance de … kW</t>
    </r>
    <r>
      <rPr>
        <sz val="11"/>
        <color rgb="FF3E4140"/>
        <rFont val="Calibri"/>
        <family val="2"/>
        <scheme val="minor"/>
      </rPr>
      <t>" le cas échéant.</t>
    </r>
  </si>
  <si>
    <t>Technico-commercial SFACS associé</t>
  </si>
  <si>
    <t>Technico-commercial SFACS :</t>
  </si>
  <si>
    <t>- Attestation sur l'Honneur relative à l’opération mentionnée ci-dessus et fournie par Capital Energy.</t>
  </si>
  <si>
    <t>Capital Energy, intégrateur de services en efficacité énergétique</t>
  </si>
  <si>
    <t>COOPNOIX</t>
  </si>
  <si>
    <t>384 735 221</t>
  </si>
  <si>
    <t>Mr CATEL</t>
  </si>
  <si>
    <t>ALAIN BALAZARD</t>
  </si>
</sst>
</file>

<file path=xl/styles.xml><?xml version="1.0" encoding="utf-8"?>
<styleSheet xmlns="http://schemas.openxmlformats.org/spreadsheetml/2006/main">
  <numFmts count="9">
    <numFmt numFmtId="7" formatCode="#,##0.00\ &quot;€&quot;;\-#,##0.00\ &quot;€&quot;"/>
    <numFmt numFmtId="44" formatCode="_-* #,##0.00\ &quot;€&quot;_-;\-* #,##0.00\ &quot;€&quot;_-;_-* &quot;-&quot;??\ &quot;€&quot;_-;_-@_-"/>
    <numFmt numFmtId="43" formatCode="_-* #,##0.00\ _€_-;\-* #,##0.00\ _€_-;_-* &quot;-&quot;??\ _€_-;_-@_-"/>
    <numFmt numFmtId="164" formatCode="#,##0.00\ &quot;€&quot;"/>
    <numFmt numFmtId="165" formatCode="#,##0&quot; kWh&quot;"/>
    <numFmt numFmtId="166" formatCode="0.0&quot; kW&quot;"/>
    <numFmt numFmtId="167" formatCode="#,##0.00\ &quot;€&quot;&quot; HT&quot;"/>
    <numFmt numFmtId="168" formatCode="#,##0.00\ &quot;€&quot;&quot; TTC&quot;"/>
    <numFmt numFmtId="169" formatCode="#,##0&quot; kWh cumac&quot;"/>
  </numFmts>
  <fonts count="71">
    <font>
      <sz val="11"/>
      <color theme="1"/>
      <name val="Calibri"/>
      <family val="2"/>
      <scheme val="minor"/>
    </font>
    <font>
      <sz val="11"/>
      <color indexed="10"/>
      <name val="Calibri"/>
      <family val="2"/>
    </font>
    <font>
      <b/>
      <sz val="11"/>
      <color indexed="8"/>
      <name val="Calibri"/>
      <family val="2"/>
    </font>
    <font>
      <b/>
      <sz val="12"/>
      <color indexed="8"/>
      <name val="Calibri"/>
      <family val="2"/>
    </font>
    <font>
      <sz val="8"/>
      <color indexed="8"/>
      <name val="Calibri"/>
      <family val="2"/>
    </font>
    <font>
      <sz val="11"/>
      <name val="Calibri"/>
      <family val="2"/>
    </font>
    <font>
      <sz val="8"/>
      <name val="Calibri"/>
      <family val="2"/>
    </font>
    <font>
      <sz val="10"/>
      <color indexed="8"/>
      <name val="Calibri"/>
      <family val="2"/>
    </font>
    <font>
      <sz val="11"/>
      <color indexed="8"/>
      <name val="Calibri"/>
      <family val="2"/>
    </font>
    <font>
      <sz val="10"/>
      <color indexed="63"/>
      <name val="Arial"/>
      <family val="2"/>
    </font>
    <font>
      <sz val="12"/>
      <name val="Verdana"/>
      <family val="2"/>
    </font>
    <font>
      <b/>
      <sz val="15"/>
      <name val="Verdana"/>
      <family val="2"/>
    </font>
    <font>
      <b/>
      <sz val="12"/>
      <color indexed="10"/>
      <name val="Calibri"/>
      <family val="2"/>
    </font>
    <font>
      <sz val="12"/>
      <color indexed="10"/>
      <name val="Calibri"/>
      <family val="2"/>
    </font>
    <font>
      <sz val="11"/>
      <color theme="1"/>
      <name val="Calibri"/>
      <family val="2"/>
      <scheme val="minor"/>
    </font>
    <font>
      <sz val="11"/>
      <color theme="0"/>
      <name val="Calibri"/>
      <family val="2"/>
      <scheme val="minor"/>
    </font>
    <font>
      <sz val="11"/>
      <color rgb="FFFF0000"/>
      <name val="Calibri"/>
      <family val="2"/>
      <scheme val="minor"/>
    </font>
    <font>
      <u/>
      <sz val="11"/>
      <color theme="10"/>
      <name val="Calibri"/>
      <family val="2"/>
    </font>
    <font>
      <b/>
      <sz val="11"/>
      <color theme="1"/>
      <name val="Calibri"/>
      <family val="2"/>
      <scheme val="minor"/>
    </font>
    <font>
      <b/>
      <sz val="11"/>
      <color theme="0"/>
      <name val="Calibri"/>
      <family val="2"/>
      <scheme val="minor"/>
    </font>
    <font>
      <sz val="10"/>
      <color theme="1"/>
      <name val="Calibri"/>
      <family val="2"/>
      <scheme val="minor"/>
    </font>
    <font>
      <b/>
      <sz val="16"/>
      <color theme="0"/>
      <name val="Calibri"/>
      <family val="2"/>
    </font>
    <font>
      <sz val="11"/>
      <color theme="1" tint="0.249977111117893"/>
      <name val="Calibri"/>
      <family val="2"/>
      <scheme val="minor"/>
    </font>
    <font>
      <b/>
      <sz val="12"/>
      <color theme="0"/>
      <name val="Calibri"/>
      <family val="2"/>
      <scheme val="minor"/>
    </font>
    <font>
      <b/>
      <sz val="16"/>
      <color theme="0"/>
      <name val="Calibri"/>
      <family val="2"/>
      <scheme val="minor"/>
    </font>
    <font>
      <b/>
      <sz val="11"/>
      <color rgb="FFFF0000"/>
      <name val="Calibri"/>
      <family val="2"/>
      <scheme val="minor"/>
    </font>
    <font>
      <sz val="11"/>
      <color rgb="FFFF0000"/>
      <name val="Calibri"/>
      <family val="2"/>
    </font>
    <font>
      <b/>
      <sz val="12"/>
      <color rgb="FFFF0000"/>
      <name val="Calibri"/>
      <family val="2"/>
    </font>
    <font>
      <b/>
      <sz val="12"/>
      <color theme="1"/>
      <name val="Calibri"/>
      <family val="2"/>
      <scheme val="minor"/>
    </font>
    <font>
      <sz val="11"/>
      <color theme="1"/>
      <name val="Verdana"/>
      <family val="2"/>
    </font>
    <font>
      <sz val="14"/>
      <color theme="0" tint="-0.499984740745262"/>
      <name val="Verdana"/>
      <family val="2"/>
    </font>
    <font>
      <b/>
      <sz val="28"/>
      <color theme="1" tint="0.34998626667073579"/>
      <name val="Verdana"/>
      <family val="2"/>
    </font>
    <font>
      <sz val="24"/>
      <color theme="1" tint="0.34998626667073579"/>
      <name val="Verdana"/>
      <family val="2"/>
    </font>
    <font>
      <sz val="36"/>
      <color theme="0" tint="-0.499984740745262"/>
      <name val="Verdana"/>
      <family val="2"/>
    </font>
    <font>
      <sz val="16"/>
      <color theme="1"/>
      <name val="Verdana"/>
      <family val="2"/>
    </font>
    <font>
      <sz val="18"/>
      <color theme="1"/>
      <name val="Verdana"/>
      <family val="2"/>
    </font>
    <font>
      <b/>
      <sz val="15"/>
      <color theme="1"/>
      <name val="Verdana"/>
      <family val="2"/>
    </font>
    <font>
      <sz val="15"/>
      <color theme="1"/>
      <name val="Verdana"/>
      <family val="2"/>
    </font>
    <font>
      <sz val="15"/>
      <color theme="1" tint="0.249977111117893"/>
      <name val="Verdana"/>
      <family val="2"/>
    </font>
    <font>
      <sz val="16"/>
      <color theme="1" tint="0.34998626667073579"/>
      <name val="Verdana"/>
      <family val="2"/>
    </font>
    <font>
      <sz val="8"/>
      <color rgb="FF595959"/>
      <name val="Verdana"/>
      <family val="2"/>
    </font>
    <font>
      <sz val="8"/>
      <color rgb="FFFFFFFF"/>
      <name val="Verdana"/>
      <family val="2"/>
    </font>
    <font>
      <sz val="7"/>
      <color rgb="FF595959"/>
      <name val="Verdana"/>
      <family val="2"/>
    </font>
    <font>
      <sz val="15"/>
      <color rgb="FF404040"/>
      <name val="Verdana"/>
      <family val="2"/>
    </font>
    <font>
      <sz val="18"/>
      <color theme="1" tint="0.34998626667073579"/>
      <name val="Verdana"/>
      <family val="2"/>
    </font>
    <font>
      <sz val="11"/>
      <color theme="1" tint="0.34998626667073579"/>
      <name val="Verdana"/>
      <family val="2"/>
    </font>
    <font>
      <sz val="15"/>
      <color theme="1" tint="0.34998626667073579"/>
      <name val="Verdana"/>
      <family val="2"/>
    </font>
    <font>
      <b/>
      <sz val="20"/>
      <color theme="1" tint="0.34998626667073579"/>
      <name val="Verdana"/>
      <family val="2"/>
    </font>
    <font>
      <sz val="20"/>
      <color theme="1" tint="0.34998626667073579"/>
      <name val="Verdana"/>
      <family val="2"/>
    </font>
    <font>
      <sz val="11"/>
      <color rgb="FFFF0000"/>
      <name val="Verdana"/>
      <family val="2"/>
    </font>
    <font>
      <b/>
      <sz val="14"/>
      <color theme="0"/>
      <name val="Calibri"/>
      <family val="2"/>
    </font>
    <font>
      <sz val="12"/>
      <color rgb="FFFF0000"/>
      <name val="Calibri"/>
      <family val="2"/>
      <scheme val="minor"/>
    </font>
    <font>
      <i/>
      <sz val="9"/>
      <color theme="0"/>
      <name val="Calibri"/>
      <family val="2"/>
      <scheme val="minor"/>
    </font>
    <font>
      <sz val="15"/>
      <color rgb="FFFFFFFF"/>
      <name val="Verdana"/>
      <family val="2"/>
    </font>
    <font>
      <sz val="11"/>
      <color theme="0" tint="-0.249977111117893"/>
      <name val="Verdana"/>
      <family val="2"/>
    </font>
    <font>
      <sz val="16"/>
      <color theme="1" tint="0.249977111117893"/>
      <name val="Verdana"/>
      <family val="2"/>
    </font>
    <font>
      <b/>
      <sz val="14"/>
      <color rgb="FF3E4140"/>
      <name val="Calibri"/>
      <family val="2"/>
      <scheme val="minor"/>
    </font>
    <font>
      <sz val="11"/>
      <color rgb="FF3E4140"/>
      <name val="Calibri"/>
      <family val="2"/>
      <scheme val="minor"/>
    </font>
    <font>
      <b/>
      <sz val="11"/>
      <color rgb="FF3E4140"/>
      <name val="Calibri"/>
      <family val="2"/>
    </font>
    <font>
      <b/>
      <u/>
      <sz val="11"/>
      <color rgb="FF3E4140"/>
      <name val="Calibri"/>
      <family val="2"/>
    </font>
    <font>
      <b/>
      <sz val="11"/>
      <color rgb="FF3E4140"/>
      <name val="Calibri"/>
      <family val="2"/>
      <scheme val="minor"/>
    </font>
    <font>
      <b/>
      <sz val="12"/>
      <color rgb="FF3E4140"/>
      <name val="Calibri"/>
      <family val="2"/>
      <scheme val="minor"/>
    </font>
    <font>
      <sz val="11"/>
      <color rgb="FF3E4140"/>
      <name val="Calibri"/>
      <family val="2"/>
    </font>
    <font>
      <b/>
      <sz val="12"/>
      <color rgb="FF3E4140"/>
      <name val="Calibri"/>
      <family val="2"/>
    </font>
    <font>
      <sz val="14"/>
      <color rgb="FF4BB708"/>
      <name val="Calibri"/>
      <family val="2"/>
      <scheme val="minor"/>
    </font>
    <font>
      <b/>
      <sz val="14"/>
      <color rgb="FF4BB708"/>
      <name val="Calibri"/>
      <family val="2"/>
      <scheme val="minor"/>
    </font>
    <font>
      <sz val="18"/>
      <color rgb="FF3E4140"/>
      <name val="Calibri"/>
      <family val="2"/>
      <scheme val="minor"/>
    </font>
    <font>
      <i/>
      <sz val="8"/>
      <color rgb="FF3E4140"/>
      <name val="Calibri"/>
      <family val="2"/>
      <scheme val="minor"/>
    </font>
    <font>
      <b/>
      <sz val="14"/>
      <name val="Verdana"/>
      <family val="2"/>
    </font>
    <font>
      <i/>
      <sz val="11"/>
      <color rgb="FF3E4140"/>
      <name val="Calibri"/>
      <family val="2"/>
      <scheme val="minor"/>
    </font>
    <font>
      <sz val="10"/>
      <color rgb="FF000000"/>
      <name val="Roboto-Regular-webfont"/>
    </font>
  </fonts>
  <fills count="12">
    <fill>
      <patternFill patternType="none"/>
    </fill>
    <fill>
      <patternFill patternType="gray125"/>
    </fill>
    <fill>
      <patternFill patternType="solid">
        <fgColor indexed="9"/>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49B708"/>
        <bgColor indexed="64"/>
      </patternFill>
    </fill>
    <fill>
      <patternFill patternType="solid">
        <fgColor rgb="FF404040"/>
        <bgColor indexed="64"/>
      </patternFill>
    </fill>
    <fill>
      <patternFill patternType="solid">
        <fgColor rgb="FF4BB70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theme="0" tint="-0.14996795556505021"/>
      </top>
      <bottom/>
      <diagonal/>
    </border>
    <border>
      <left/>
      <right style="thin">
        <color theme="0" tint="-0.14996795556505021"/>
      </right>
      <top style="thin">
        <color theme="0" tint="-0.14996795556505021"/>
      </top>
      <bottom/>
      <diagonal/>
    </border>
    <border>
      <left style="thin">
        <color indexed="64"/>
      </left>
      <right/>
      <top style="thin">
        <color theme="0" tint="-0.24994659260841701"/>
      </top>
      <bottom style="thin">
        <color theme="0" tint="-0.14996795556505021"/>
      </bottom>
      <diagonal/>
    </border>
    <border>
      <left/>
      <right style="thin">
        <color theme="0" tint="-0.14996795556505021"/>
      </right>
      <top style="thin">
        <color theme="0" tint="-0.2499465926084170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indexed="64"/>
      </right>
      <top style="thin">
        <color theme="0" tint="-0.14996795556505021"/>
      </top>
      <bottom/>
      <diagonal/>
    </border>
    <border>
      <left style="thin">
        <color theme="0" tint="-0.14996795556505021"/>
      </left>
      <right/>
      <top style="thin">
        <color theme="0" tint="-0.24994659260841701"/>
      </top>
      <bottom style="thin">
        <color theme="0" tint="-0.14996795556505021"/>
      </bottom>
      <diagonal/>
    </border>
    <border>
      <left/>
      <right/>
      <top style="thin">
        <color theme="0" tint="-0.24994659260841701"/>
      </top>
      <bottom style="thin">
        <color theme="0" tint="-0.14996795556505021"/>
      </bottom>
      <diagonal/>
    </border>
    <border>
      <left/>
      <right style="thin">
        <color indexed="64"/>
      </right>
      <top style="thin">
        <color theme="0" tint="-0.24994659260841701"/>
      </top>
      <bottom style="thin">
        <color theme="0" tint="-0.14996795556505021"/>
      </bottom>
      <diagonal/>
    </border>
    <border>
      <left/>
      <right style="thin">
        <color rgb="FF3E4140"/>
      </right>
      <top/>
      <bottom style="thin">
        <color rgb="FF3E4140"/>
      </bottom>
      <diagonal/>
    </border>
    <border>
      <left style="thin">
        <color rgb="FF3E4140"/>
      </left>
      <right/>
      <top/>
      <bottom style="thin">
        <color rgb="FF3E4140"/>
      </bottom>
      <diagonal/>
    </border>
    <border>
      <left/>
      <right style="thin">
        <color rgb="FF3E4140"/>
      </right>
      <top style="thin">
        <color rgb="FF3E4140"/>
      </top>
      <bottom style="thin">
        <color rgb="FF3E4140"/>
      </bottom>
      <diagonal/>
    </border>
    <border>
      <left style="thin">
        <color rgb="FF3E4140"/>
      </left>
      <right/>
      <top style="thin">
        <color rgb="FF3E4140"/>
      </top>
      <bottom style="thin">
        <color rgb="FF3E4140"/>
      </bottom>
      <diagonal/>
    </border>
    <border>
      <left style="thin">
        <color rgb="FF3E4140"/>
      </left>
      <right style="thin">
        <color rgb="FF3E4140"/>
      </right>
      <top style="thin">
        <color rgb="FF3E4140"/>
      </top>
      <bottom style="thin">
        <color rgb="FF3E4140"/>
      </bottom>
      <diagonal/>
    </border>
    <border>
      <left style="thin">
        <color rgb="FF3E4140"/>
      </left>
      <right style="thin">
        <color rgb="FF3E4140"/>
      </right>
      <top style="thin">
        <color rgb="FF3E4140"/>
      </top>
      <bottom/>
      <diagonal/>
    </border>
    <border>
      <left/>
      <right/>
      <top style="thin">
        <color rgb="FF3E4140"/>
      </top>
      <bottom style="thin">
        <color rgb="FF3E4140"/>
      </bottom>
      <diagonal/>
    </border>
  </borders>
  <cellStyleXfs count="4">
    <xf numFmtId="0" fontId="0" fillId="0" borderId="0"/>
    <xf numFmtId="0" fontId="17" fillId="0" borderId="0" applyNumberFormat="0" applyFill="0" applyBorder="0" applyAlignment="0" applyProtection="0">
      <alignment vertical="top"/>
      <protection locked="0"/>
    </xf>
    <xf numFmtId="43" fontId="14" fillId="0" borderId="0" applyFont="0" applyFill="0" applyBorder="0" applyAlignment="0" applyProtection="0"/>
    <xf numFmtId="44" fontId="14" fillId="0" borderId="0" applyFont="0" applyFill="0" applyBorder="0" applyAlignment="0" applyProtection="0"/>
  </cellStyleXfs>
  <cellXfs count="365">
    <xf numFmtId="0" fontId="0" fillId="0" borderId="0" xfId="0"/>
    <xf numFmtId="0" fontId="0" fillId="0" borderId="1" xfId="0" applyBorder="1"/>
    <xf numFmtId="0" fontId="4" fillId="0" borderId="0" xfId="0" applyFont="1"/>
    <xf numFmtId="0" fontId="0" fillId="0" borderId="0" xfId="0" applyBorder="1" applyAlignment="1">
      <alignment horizontal="center" vertical="center"/>
    </xf>
    <xf numFmtId="0" fontId="5" fillId="2" borderId="1" xfId="0" applyFont="1" applyFill="1" applyBorder="1" applyAlignment="1">
      <alignment horizontal="center" vertical="center" wrapText="1"/>
    </xf>
    <xf numFmtId="0" fontId="0" fillId="2" borderId="0" xfId="0" applyFill="1" applyBorder="1"/>
    <xf numFmtId="0" fontId="0" fillId="0" borderId="0" xfId="0" applyBorder="1"/>
    <xf numFmtId="0" fontId="1" fillId="0" borderId="3" xfId="0" applyFont="1" applyBorder="1" applyAlignment="1">
      <alignment horizontal="center"/>
    </xf>
    <xf numFmtId="0" fontId="0" fillId="0" borderId="6" xfId="0" applyBorder="1"/>
    <xf numFmtId="0" fontId="0" fillId="0" borderId="7" xfId="0" applyBorder="1"/>
    <xf numFmtId="0" fontId="0" fillId="0" borderId="0" xfId="0" applyProtection="1">
      <protection locked="0"/>
    </xf>
    <xf numFmtId="0" fontId="17" fillId="0" borderId="0" xfId="1" applyAlignment="1" applyProtection="1">
      <alignment readingOrder="1"/>
    </xf>
    <xf numFmtId="0" fontId="20" fillId="0" borderId="0" xfId="0" applyFont="1"/>
    <xf numFmtId="0" fontId="0" fillId="4" borderId="0" xfId="0" applyFill="1"/>
    <xf numFmtId="0" fontId="7" fillId="0" borderId="0" xfId="0" applyFont="1"/>
    <xf numFmtId="0" fontId="0" fillId="0" borderId="9" xfId="0" applyBorder="1"/>
    <xf numFmtId="0" fontId="0" fillId="0" borderId="10" xfId="0" applyBorder="1"/>
    <xf numFmtId="0" fontId="0" fillId="0" borderId="4" xfId="0" applyBorder="1"/>
    <xf numFmtId="0" fontId="0" fillId="6" borderId="1" xfId="0" applyFill="1" applyBorder="1"/>
    <xf numFmtId="0" fontId="22" fillId="0" borderId="0" xfId="0" applyFont="1" applyAlignment="1">
      <alignment readingOrder="1"/>
    </xf>
    <xf numFmtId="0" fontId="0" fillId="0" borderId="0" xfId="0" applyFill="1"/>
    <xf numFmtId="0" fontId="0" fillId="0" borderId="0" xfId="0" applyAlignment="1">
      <alignment wrapText="1"/>
    </xf>
    <xf numFmtId="0" fontId="7" fillId="0" borderId="0" xfId="0" applyFont="1" applyProtection="1"/>
    <xf numFmtId="0" fontId="0" fillId="0" borderId="0" xfId="0" applyProtection="1"/>
    <xf numFmtId="0" fontId="25" fillId="0" borderId="0" xfId="0" applyFont="1" applyAlignment="1" applyProtection="1">
      <alignment vertical="center" wrapText="1"/>
    </xf>
    <xf numFmtId="0" fontId="3" fillId="0" borderId="0" xfId="0" applyFont="1" applyBorder="1" applyAlignment="1" applyProtection="1">
      <alignment horizontal="center" vertical="center"/>
    </xf>
    <xf numFmtId="0" fontId="0" fillId="0" borderId="0" xfId="0" applyBorder="1" applyProtection="1"/>
    <xf numFmtId="0" fontId="0" fillId="0" borderId="0" xfId="0" applyFill="1" applyBorder="1" applyProtection="1"/>
    <xf numFmtId="4" fontId="0" fillId="0" borderId="0" xfId="0" applyNumberFormat="1" applyBorder="1" applyProtection="1"/>
    <xf numFmtId="0" fontId="0" fillId="0" borderId="1" xfId="0" applyBorder="1" applyProtection="1"/>
    <xf numFmtId="0" fontId="17" fillId="0" borderId="0" xfId="1" applyBorder="1" applyAlignment="1" applyProtection="1"/>
    <xf numFmtId="0" fontId="16" fillId="0" borderId="0" xfId="0" applyFont="1" applyFill="1"/>
    <xf numFmtId="0" fontId="16" fillId="0" borderId="1" xfId="0" applyFont="1" applyFill="1" applyBorder="1"/>
    <xf numFmtId="0" fontId="26" fillId="0" borderId="1" xfId="0" applyFont="1" applyFill="1" applyBorder="1" applyAlignment="1">
      <alignment horizontal="center" vertical="center" wrapText="1"/>
    </xf>
    <xf numFmtId="0" fontId="26" fillId="0" borderId="3" xfId="0" applyFont="1" applyFill="1" applyBorder="1" applyAlignment="1">
      <alignment horizontal="center"/>
    </xf>
    <xf numFmtId="0" fontId="16" fillId="0" borderId="0" xfId="0" applyFont="1"/>
    <xf numFmtId="0" fontId="16" fillId="0" borderId="1" xfId="0" applyFont="1" applyBorder="1"/>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16" fillId="4" borderId="0" xfId="0" applyFont="1" applyFill="1" applyBorder="1"/>
    <xf numFmtId="0" fontId="16" fillId="4" borderId="0" xfId="0" applyFont="1" applyFill="1"/>
    <xf numFmtId="0" fontId="7" fillId="4" borderId="0" xfId="0" applyFont="1" applyFill="1"/>
    <xf numFmtId="0" fontId="0" fillId="0" borderId="0" xfId="0" applyFill="1" applyBorder="1"/>
    <xf numFmtId="0" fontId="0" fillId="0" borderId="0" xfId="0" applyFill="1" applyAlignment="1" applyProtection="1">
      <alignment horizontal="center" vertical="center"/>
    </xf>
    <xf numFmtId="0" fontId="0" fillId="0" borderId="0" xfId="0" applyAlignment="1" applyProtection="1">
      <alignment horizontal="center" vertical="center"/>
    </xf>
    <xf numFmtId="4" fontId="18" fillId="0" borderId="0" xfId="2" applyNumberFormat="1" applyFont="1" applyProtection="1"/>
    <xf numFmtId="0" fontId="0" fillId="0" borderId="1" xfId="0" applyFill="1" applyBorder="1" applyAlignment="1" applyProtection="1">
      <alignment horizontal="center" vertical="center"/>
    </xf>
    <xf numFmtId="7" fontId="0" fillId="0" borderId="1" xfId="0" applyNumberFormat="1" applyBorder="1" applyProtection="1"/>
    <xf numFmtId="0" fontId="0" fillId="7" borderId="1" xfId="0" applyFill="1" applyBorder="1"/>
    <xf numFmtId="0" fontId="5" fillId="0" borderId="0" xfId="0" applyFont="1" applyAlignment="1">
      <alignment horizontal="right"/>
    </xf>
    <xf numFmtId="3" fontId="0" fillId="7" borderId="2" xfId="0" applyNumberFormat="1" applyFill="1" applyBorder="1" applyProtection="1"/>
    <xf numFmtId="164" fontId="0" fillId="7" borderId="0" xfId="0" applyNumberFormat="1" applyFill="1" applyProtection="1"/>
    <xf numFmtId="0" fontId="0" fillId="1" borderId="1" xfId="0" applyFill="1" applyBorder="1" applyProtection="1"/>
    <xf numFmtId="0" fontId="16" fillId="0" borderId="1" xfId="0" applyFont="1" applyBorder="1" applyAlignment="1" applyProtection="1">
      <alignment horizontal="right"/>
    </xf>
    <xf numFmtId="0" fontId="0" fillId="4" borderId="1" xfId="0" applyFill="1" applyBorder="1"/>
    <xf numFmtId="0" fontId="14" fillId="4" borderId="1" xfId="2" applyNumberFormat="1" applyFont="1" applyFill="1" applyBorder="1"/>
    <xf numFmtId="0" fontId="28" fillId="0" borderId="0" xfId="0" applyFont="1" applyFill="1" applyBorder="1" applyAlignment="1">
      <alignment horizontal="center" vertical="center"/>
    </xf>
    <xf numFmtId="0" fontId="25" fillId="0" borderId="0" xfId="0" applyFont="1" applyFill="1"/>
    <xf numFmtId="0" fontId="23" fillId="0" borderId="0" xfId="0" applyFont="1" applyFill="1" applyBorder="1" applyAlignment="1">
      <alignment vertical="center"/>
    </xf>
    <xf numFmtId="0" fontId="28" fillId="0" borderId="0" xfId="0" applyFont="1" applyFill="1" applyBorder="1" applyAlignment="1">
      <alignment vertical="center"/>
    </xf>
    <xf numFmtId="0" fontId="23"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Alignment="1" applyProtection="1">
      <alignment wrapText="1"/>
    </xf>
    <xf numFmtId="0" fontId="16" fillId="0" borderId="0" xfId="0" applyFont="1" applyAlignment="1" applyProtection="1">
      <alignment horizontal="center"/>
    </xf>
    <xf numFmtId="0" fontId="0" fillId="0" borderId="0" xfId="0" applyBorder="1" applyAlignment="1" applyProtection="1">
      <alignment vertical="center"/>
    </xf>
    <xf numFmtId="0" fontId="0" fillId="0" borderId="0" xfId="0" applyAlignment="1" applyProtection="1">
      <alignment horizontal="left" vertical="top" wrapText="1"/>
    </xf>
    <xf numFmtId="164" fontId="0" fillId="0" borderId="0" xfId="0" applyNumberFormat="1"/>
    <xf numFmtId="0" fontId="22" fillId="0" borderId="0" xfId="0" applyFont="1" applyBorder="1" applyAlignment="1">
      <alignment horizontal="center" vertical="center" wrapText="1"/>
    </xf>
    <xf numFmtId="0" fontId="0" fillId="0" borderId="0" xfId="0" applyFill="1" applyBorder="1" applyAlignment="1" applyProtection="1">
      <alignment horizontal="center" vertical="center"/>
    </xf>
    <xf numFmtId="0" fontId="0" fillId="4" borderId="0" xfId="0" applyFill="1" applyBorder="1" applyAlignment="1">
      <alignment horizontal="left" vertical="center" wrapText="1"/>
    </xf>
    <xf numFmtId="0" fontId="16" fillId="0" borderId="0" xfId="0" applyFont="1" applyAlignment="1" applyProtection="1">
      <alignment horizontal="left" vertical="top" wrapText="1"/>
    </xf>
    <xf numFmtId="0" fontId="29" fillId="0" borderId="0" xfId="0" applyFont="1" applyFill="1"/>
    <xf numFmtId="0" fontId="29" fillId="8" borderId="0" xfId="0" applyFont="1" applyFill="1"/>
    <xf numFmtId="0" fontId="29" fillId="0" borderId="0" xfId="0" applyFont="1"/>
    <xf numFmtId="0" fontId="29" fillId="4" borderId="0" xfId="0" applyFont="1" applyFill="1"/>
    <xf numFmtId="14" fontId="30" fillId="4" borderId="0" xfId="0" applyNumberFormat="1" applyFont="1" applyFill="1"/>
    <xf numFmtId="0" fontId="31" fillId="4" borderId="0" xfId="0" applyFont="1" applyFill="1" applyAlignment="1">
      <alignment horizontal="left" vertical="center"/>
    </xf>
    <xf numFmtId="0" fontId="32" fillId="0" borderId="0" xfId="0" applyFont="1" applyAlignment="1" applyProtection="1">
      <alignment vertical="top" wrapText="1"/>
    </xf>
    <xf numFmtId="0" fontId="33" fillId="4" borderId="0" xfId="0" applyFont="1" applyFill="1" applyAlignment="1">
      <alignment vertical="center"/>
    </xf>
    <xf numFmtId="0" fontId="29" fillId="0" borderId="0" xfId="0" applyFont="1" applyAlignment="1"/>
    <xf numFmtId="0" fontId="10" fillId="0" borderId="0" xfId="0" applyFont="1" applyAlignment="1">
      <alignment vertical="top" wrapText="1"/>
    </xf>
    <xf numFmtId="0" fontId="34" fillId="0" borderId="0" xfId="0" applyFont="1" applyAlignment="1">
      <alignment vertical="top" wrapText="1"/>
    </xf>
    <xf numFmtId="0" fontId="29" fillId="0" borderId="0" xfId="0" applyFont="1" applyBorder="1"/>
    <xf numFmtId="0" fontId="35" fillId="0" borderId="0" xfId="0" applyFont="1" applyAlignment="1">
      <alignment horizontal="left"/>
    </xf>
    <xf numFmtId="0" fontId="34" fillId="0" borderId="0" xfId="0" applyFont="1"/>
    <xf numFmtId="165" fontId="36" fillId="5" borderId="1" xfId="2" applyNumberFormat="1" applyFont="1" applyFill="1" applyBorder="1" applyAlignment="1"/>
    <xf numFmtId="167" fontId="36" fillId="5" borderId="1" xfId="2" applyNumberFormat="1" applyFont="1" applyFill="1" applyBorder="1" applyAlignment="1"/>
    <xf numFmtId="0" fontId="37" fillId="0" borderId="0" xfId="0" applyFont="1"/>
    <xf numFmtId="168" fontId="36" fillId="5" borderId="1" xfId="2" applyNumberFormat="1" applyFont="1" applyFill="1" applyBorder="1" applyAlignment="1"/>
    <xf numFmtId="0" fontId="36" fillId="5" borderId="1" xfId="0" applyFont="1" applyFill="1" applyBorder="1" applyAlignment="1">
      <alignment horizontal="center" vertical="center" wrapText="1"/>
    </xf>
    <xf numFmtId="0" fontId="36" fillId="5" borderId="1" xfId="0" applyFont="1" applyFill="1" applyBorder="1" applyAlignment="1">
      <alignment horizontal="center" vertical="center"/>
    </xf>
    <xf numFmtId="0" fontId="38" fillId="0" borderId="1" xfId="0" applyFont="1" applyBorder="1" applyAlignment="1">
      <alignment horizontal="right" vertical="center" wrapText="1"/>
    </xf>
    <xf numFmtId="166" fontId="38" fillId="0" borderId="1" xfId="0" applyNumberFormat="1" applyFont="1" applyBorder="1" applyAlignment="1">
      <alignment horizontal="right" vertical="center" wrapText="1"/>
    </xf>
    <xf numFmtId="0" fontId="38" fillId="0" borderId="1" xfId="0" applyFont="1" applyBorder="1" applyAlignment="1">
      <alignment horizontal="right" vertical="center"/>
    </xf>
    <xf numFmtId="165" fontId="38" fillId="0" borderId="1" xfId="2" applyNumberFormat="1" applyFont="1" applyBorder="1" applyAlignment="1">
      <alignment horizontal="right" vertical="center"/>
    </xf>
    <xf numFmtId="7" fontId="38" fillId="0" borderId="1" xfId="2" applyNumberFormat="1" applyFont="1" applyBorder="1" applyAlignment="1">
      <alignment horizontal="right" vertical="center"/>
    </xf>
    <xf numFmtId="0" fontId="37" fillId="5" borderId="1" xfId="0" applyFont="1" applyFill="1" applyBorder="1"/>
    <xf numFmtId="0" fontId="11" fillId="5" borderId="1" xfId="0" applyFont="1" applyFill="1" applyBorder="1" applyAlignment="1">
      <alignment horizontal="center" vertical="center" wrapText="1"/>
    </xf>
    <xf numFmtId="0" fontId="38" fillId="4" borderId="1" xfId="0" applyFont="1" applyFill="1" applyBorder="1" applyAlignment="1">
      <alignment horizontal="right" vertical="center" wrapText="1"/>
    </xf>
    <xf numFmtId="0" fontId="38" fillId="0" borderId="1" xfId="2" applyNumberFormat="1" applyFont="1" applyBorder="1" applyAlignment="1">
      <alignment horizontal="right" vertical="center" wrapText="1"/>
    </xf>
    <xf numFmtId="166" fontId="38" fillId="0" borderId="9" xfId="0" applyNumberFormat="1" applyFont="1" applyBorder="1" applyAlignment="1">
      <alignment horizontal="right" vertical="center" wrapText="1"/>
    </xf>
    <xf numFmtId="165" fontId="38" fillId="0" borderId="9" xfId="0" applyNumberFormat="1" applyFont="1" applyBorder="1" applyAlignment="1">
      <alignment horizontal="right" vertical="center" wrapText="1"/>
    </xf>
    <xf numFmtId="7" fontId="38" fillId="0" borderId="1" xfId="0" applyNumberFormat="1" applyFont="1" applyBorder="1" applyAlignment="1">
      <alignment horizontal="right" vertical="center" wrapText="1"/>
    </xf>
    <xf numFmtId="0" fontId="11" fillId="5" borderId="1" xfId="0" applyFont="1" applyFill="1" applyBorder="1" applyAlignment="1">
      <alignment horizontal="center" vertical="center"/>
    </xf>
    <xf numFmtId="166" fontId="38" fillId="0" borderId="1" xfId="0" applyNumberFormat="1" applyFont="1" applyBorder="1" applyAlignment="1">
      <alignment vertical="center" wrapText="1"/>
    </xf>
    <xf numFmtId="0" fontId="38" fillId="0" borderId="1" xfId="0" applyNumberFormat="1" applyFont="1" applyBorder="1" applyAlignment="1">
      <alignment vertical="center" wrapText="1"/>
    </xf>
    <xf numFmtId="165" fontId="38" fillId="0" borderId="1" xfId="2" applyNumberFormat="1" applyFont="1" applyBorder="1" applyAlignment="1">
      <alignment vertical="center"/>
    </xf>
    <xf numFmtId="7" fontId="38" fillId="0" borderId="1" xfId="2" applyNumberFormat="1" applyFont="1" applyBorder="1" applyAlignment="1">
      <alignment vertical="center"/>
    </xf>
    <xf numFmtId="0" fontId="38" fillId="0" borderId="1" xfId="0" applyFont="1" applyBorder="1" applyAlignment="1">
      <alignment horizontal="right"/>
    </xf>
    <xf numFmtId="166" fontId="38" fillId="0" borderId="1" xfId="0" applyNumberFormat="1" applyFont="1" applyBorder="1" applyAlignment="1">
      <alignment horizontal="right" wrapText="1"/>
    </xf>
    <xf numFmtId="0" fontId="38" fillId="5" borderId="6" xfId="0" applyFont="1" applyFill="1" applyBorder="1" applyAlignment="1">
      <alignment horizontal="center" vertical="center" wrapText="1"/>
    </xf>
    <xf numFmtId="0" fontId="38" fillId="0" borderId="1" xfId="0" applyFont="1" applyBorder="1" applyAlignment="1">
      <alignment horizontal="right" wrapText="1"/>
    </xf>
    <xf numFmtId="0" fontId="37" fillId="0" borderId="0" xfId="0" applyFont="1" applyFill="1"/>
    <xf numFmtId="0" fontId="39" fillId="0" borderId="0" xfId="0" applyFont="1"/>
    <xf numFmtId="0" fontId="40"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1" xfId="0" applyFont="1" applyBorder="1" applyAlignment="1">
      <alignment vertical="center"/>
    </xf>
    <xf numFmtId="0" fontId="0" fillId="0" borderId="14" xfId="0" applyBorder="1"/>
    <xf numFmtId="0" fontId="29" fillId="0" borderId="14" xfId="0" applyFont="1" applyBorder="1"/>
    <xf numFmtId="0" fontId="0" fillId="0" borderId="3" xfId="0" applyBorder="1"/>
    <xf numFmtId="0" fontId="29" fillId="0" borderId="3" xfId="0" applyFont="1" applyBorder="1"/>
    <xf numFmtId="0" fontId="40" fillId="0" borderId="3" xfId="0" applyFont="1" applyBorder="1" applyAlignment="1">
      <alignment vertical="center"/>
    </xf>
    <xf numFmtId="0" fontId="39" fillId="0" borderId="0" xfId="0" applyFont="1" applyAlignment="1">
      <alignment vertical="top" wrapText="1"/>
    </xf>
    <xf numFmtId="0" fontId="44" fillId="0" borderId="0" xfId="0" applyFont="1" applyAlignment="1">
      <alignment horizontal="left"/>
    </xf>
    <xf numFmtId="0" fontId="45" fillId="0" borderId="0" xfId="0" applyFont="1"/>
    <xf numFmtId="0" fontId="39" fillId="0" borderId="0" xfId="0" applyFont="1" applyAlignment="1">
      <alignment horizontal="right"/>
    </xf>
    <xf numFmtId="14" fontId="39" fillId="0" borderId="14" xfId="0" applyNumberFormat="1" applyFont="1" applyBorder="1" applyAlignment="1">
      <alignment horizontal="left"/>
    </xf>
    <xf numFmtId="0" fontId="39" fillId="0" borderId="14" xfId="0" applyFont="1" applyBorder="1" applyAlignment="1">
      <alignment horizontal="left"/>
    </xf>
    <xf numFmtId="0" fontId="44" fillId="0" borderId="14" xfId="0" applyFont="1" applyBorder="1" applyAlignment="1">
      <alignment horizontal="left"/>
    </xf>
    <xf numFmtId="0" fontId="39" fillId="0" borderId="0" xfId="0" applyFont="1" applyAlignment="1">
      <alignment vertical="center" wrapText="1"/>
    </xf>
    <xf numFmtId="0" fontId="39" fillId="0" borderId="0" xfId="0" applyFont="1" applyAlignment="1">
      <alignment horizontal="left"/>
    </xf>
    <xf numFmtId="0" fontId="39" fillId="0" borderId="0" xfId="0" applyFont="1" applyAlignment="1"/>
    <xf numFmtId="0" fontId="46" fillId="0" borderId="1" xfId="0" applyFont="1" applyBorder="1" applyAlignment="1">
      <alignment vertical="center"/>
    </xf>
    <xf numFmtId="0" fontId="46" fillId="0" borderId="15" xfId="0" applyFont="1" applyBorder="1" applyAlignment="1">
      <alignment vertical="center"/>
    </xf>
    <xf numFmtId="0" fontId="46" fillId="0" borderId="1" xfId="0" applyFont="1" applyBorder="1"/>
    <xf numFmtId="0" fontId="47" fillId="4" borderId="0" xfId="0" applyFont="1" applyFill="1" applyAlignment="1">
      <alignment horizontal="left"/>
    </xf>
    <xf numFmtId="0" fontId="48" fillId="4" borderId="0" xfId="0" applyFont="1" applyFill="1" applyAlignment="1">
      <alignment horizontal="left"/>
    </xf>
    <xf numFmtId="14" fontId="48" fillId="4" borderId="0" xfId="0" applyNumberFormat="1" applyFont="1" applyFill="1" applyAlignment="1">
      <alignment horizontal="left"/>
    </xf>
    <xf numFmtId="0" fontId="39" fillId="0" borderId="0" xfId="0" applyFont="1" applyAlignment="1">
      <alignment horizontal="justify" vertical="top" wrapText="1"/>
    </xf>
    <xf numFmtId="0" fontId="49" fillId="4" borderId="0" xfId="0" applyFont="1" applyFill="1" applyAlignment="1">
      <alignment horizontal="center"/>
    </xf>
    <xf numFmtId="0" fontId="25" fillId="0" borderId="0" xfId="0" applyFont="1" applyBorder="1" applyAlignment="1">
      <alignment horizontal="center" vertical="center" wrapText="1"/>
    </xf>
    <xf numFmtId="0" fontId="24" fillId="11" borderId="0" xfId="0" applyFont="1" applyFill="1" applyBorder="1" applyAlignment="1">
      <alignment horizontal="center" vertical="center"/>
    </xf>
    <xf numFmtId="0" fontId="56" fillId="0" borderId="0" xfId="0" applyFont="1" applyAlignment="1">
      <alignment horizontal="center" vertical="center"/>
    </xf>
    <xf numFmtId="0" fontId="57" fillId="0" borderId="0" xfId="0" applyFont="1" applyAlignment="1">
      <alignment wrapText="1"/>
    </xf>
    <xf numFmtId="0" fontId="57" fillId="0" borderId="0" xfId="0" applyFont="1"/>
    <xf numFmtId="0" fontId="16" fillId="0" borderId="0" xfId="0" applyFont="1" applyBorder="1"/>
    <xf numFmtId="0" fontId="21" fillId="4" borderId="0" xfId="0" applyFont="1" applyFill="1" applyBorder="1" applyAlignment="1">
      <alignment horizontal="center" vertical="center"/>
    </xf>
    <xf numFmtId="0" fontId="60" fillId="5" borderId="29" xfId="0" applyFont="1" applyFill="1" applyBorder="1" applyAlignment="1">
      <alignment horizontal="left"/>
    </xf>
    <xf numFmtId="0" fontId="0" fillId="2" borderId="30" xfId="0" applyFill="1" applyBorder="1" applyAlignment="1" applyProtection="1">
      <alignment horizontal="right"/>
      <protection locked="0"/>
    </xf>
    <xf numFmtId="0" fontId="60" fillId="5" borderId="31" xfId="0" applyFont="1" applyFill="1" applyBorder="1" applyAlignment="1">
      <alignment horizontal="left"/>
    </xf>
    <xf numFmtId="0" fontId="0" fillId="2" borderId="32" xfId="0" applyFill="1" applyBorder="1" applyAlignment="1" applyProtection="1">
      <alignment horizontal="right"/>
      <protection locked="0"/>
    </xf>
    <xf numFmtId="0" fontId="0" fillId="2" borderId="30" xfId="0" applyFill="1" applyBorder="1" applyProtection="1">
      <protection locked="0"/>
    </xf>
    <xf numFmtId="0" fontId="16" fillId="0" borderId="0" xfId="0" applyFont="1" applyAlignment="1">
      <alignment wrapText="1"/>
    </xf>
    <xf numFmtId="0" fontId="0" fillId="11" borderId="33" xfId="0" applyFill="1" applyBorder="1" applyAlignment="1" applyProtection="1">
      <alignment horizontal="center"/>
    </xf>
    <xf numFmtId="0" fontId="23" fillId="11" borderId="33" xfId="0" applyFont="1" applyFill="1" applyBorder="1" applyAlignment="1" applyProtection="1">
      <alignment horizontal="center" vertical="center"/>
    </xf>
    <xf numFmtId="0" fontId="60" fillId="5" borderId="33" xfId="0" applyFont="1" applyFill="1" applyBorder="1" applyProtection="1"/>
    <xf numFmtId="0" fontId="57" fillId="0" borderId="33" xfId="0" applyFont="1" applyBorder="1" applyProtection="1">
      <protection locked="0"/>
    </xf>
    <xf numFmtId="0" fontId="60" fillId="5" borderId="34" xfId="0" applyFont="1" applyFill="1" applyBorder="1" applyProtection="1"/>
    <xf numFmtId="0" fontId="57" fillId="0" borderId="34" xfId="0" applyFont="1" applyBorder="1" applyProtection="1">
      <protection locked="0"/>
    </xf>
    <xf numFmtId="3" fontId="23" fillId="11" borderId="33" xfId="0" applyNumberFormat="1" applyFont="1" applyFill="1" applyBorder="1" applyAlignment="1" applyProtection="1">
      <alignment horizontal="right"/>
    </xf>
    <xf numFmtId="3" fontId="57" fillId="5" borderId="33" xfId="0" applyNumberFormat="1" applyFont="1" applyFill="1" applyBorder="1" applyProtection="1"/>
    <xf numFmtId="3" fontId="19" fillId="11" borderId="33" xfId="0" applyNumberFormat="1" applyFont="1" applyFill="1" applyBorder="1" applyAlignment="1" applyProtection="1">
      <alignment horizontal="right"/>
    </xf>
    <xf numFmtId="164" fontId="58" fillId="5" borderId="33" xfId="0" applyNumberFormat="1" applyFont="1" applyFill="1" applyBorder="1" applyProtection="1"/>
    <xf numFmtId="164" fontId="62" fillId="5" borderId="33" xfId="0" applyNumberFormat="1" applyFont="1" applyFill="1" applyBorder="1" applyProtection="1"/>
    <xf numFmtId="164" fontId="8" fillId="5" borderId="33" xfId="0" applyNumberFormat="1" applyFont="1" applyFill="1" applyBorder="1" applyProtection="1"/>
    <xf numFmtId="164" fontId="2" fillId="11" borderId="33" xfId="0" applyNumberFormat="1" applyFont="1" applyFill="1" applyBorder="1" applyProtection="1"/>
    <xf numFmtId="0" fontId="0" fillId="11" borderId="33" xfId="0" applyFill="1" applyBorder="1" applyAlignment="1">
      <alignment horizontal="center"/>
    </xf>
    <xf numFmtId="0" fontId="23" fillId="11" borderId="33" xfId="0" applyFont="1" applyFill="1" applyBorder="1" applyAlignment="1">
      <alignment horizontal="center" vertical="center"/>
    </xf>
    <xf numFmtId="0" fontId="60" fillId="5" borderId="33" xfId="0" applyFont="1" applyFill="1" applyBorder="1"/>
    <xf numFmtId="169" fontId="57" fillId="5" borderId="33" xfId="0" applyNumberFormat="1" applyFont="1" applyFill="1" applyBorder="1"/>
    <xf numFmtId="3" fontId="15" fillId="11" borderId="33" xfId="0" applyNumberFormat="1" applyFont="1" applyFill="1" applyBorder="1" applyAlignment="1">
      <alignment horizontal="right"/>
    </xf>
    <xf numFmtId="164" fontId="58" fillId="5" borderId="33" xfId="0" applyNumberFormat="1" applyFont="1" applyFill="1" applyBorder="1"/>
    <xf numFmtId="164" fontId="2" fillId="5" borderId="33" xfId="0" applyNumberFormat="1" applyFont="1" applyFill="1" applyBorder="1"/>
    <xf numFmtId="0" fontId="0" fillId="11" borderId="33" xfId="0" applyFill="1" applyBorder="1"/>
    <xf numFmtId="164" fontId="2" fillId="5" borderId="33" xfId="3" applyNumberFormat="1" applyFont="1" applyFill="1" applyBorder="1"/>
    <xf numFmtId="44" fontId="15" fillId="11" borderId="33" xfId="3" applyFont="1" applyFill="1" applyBorder="1" applyAlignment="1">
      <alignment horizontal="right"/>
    </xf>
    <xf numFmtId="44" fontId="2" fillId="5" borderId="33" xfId="3" applyFont="1" applyFill="1" applyBorder="1" applyAlignment="1">
      <alignment horizontal="right"/>
    </xf>
    <xf numFmtId="0" fontId="0" fillId="4" borderId="0" xfId="0" applyFill="1" applyBorder="1"/>
    <xf numFmtId="0" fontId="67" fillId="3" borderId="4" xfId="0" applyFont="1" applyFill="1" applyBorder="1" applyAlignment="1"/>
    <xf numFmtId="0" fontId="67" fillId="3" borderId="3" xfId="0" applyFont="1" applyFill="1" applyBorder="1" applyAlignment="1"/>
    <xf numFmtId="0" fontId="67" fillId="3" borderId="5" xfId="0" applyFont="1" applyFill="1" applyBorder="1" applyAlignment="1"/>
    <xf numFmtId="0" fontId="57" fillId="0" borderId="6" xfId="0" applyFont="1" applyBorder="1" applyAlignment="1"/>
    <xf numFmtId="0" fontId="57" fillId="0" borderId="0" xfId="0" applyFont="1" applyBorder="1" applyAlignment="1"/>
    <xf numFmtId="0" fontId="60" fillId="0" borderId="0" xfId="0" applyFont="1" applyBorder="1" applyAlignment="1"/>
    <xf numFmtId="0" fontId="57" fillId="0" borderId="7" xfId="0" applyFont="1" applyBorder="1" applyAlignment="1"/>
    <xf numFmtId="0" fontId="60" fillId="5" borderId="1" xfId="0" applyFont="1" applyFill="1" applyBorder="1" applyAlignment="1">
      <alignment horizontal="center" vertical="center" wrapText="1"/>
    </xf>
    <xf numFmtId="0" fontId="60" fillId="5" borderId="1" xfId="0" applyFont="1" applyFill="1" applyBorder="1" applyAlignment="1">
      <alignment horizontal="center" vertical="center"/>
    </xf>
    <xf numFmtId="0" fontId="57" fillId="0" borderId="1" xfId="0" applyFont="1" applyBorder="1" applyAlignment="1">
      <alignment horizontal="right" wrapText="1"/>
    </xf>
    <xf numFmtId="166" fontId="57" fillId="0" borderId="1" xfId="0" applyNumberFormat="1" applyFont="1" applyBorder="1" applyAlignment="1">
      <alignment horizontal="right" wrapText="1"/>
    </xf>
    <xf numFmtId="0" fontId="57" fillId="0" borderId="1" xfId="0" applyFont="1" applyBorder="1" applyAlignment="1">
      <alignment horizontal="right"/>
    </xf>
    <xf numFmtId="165" fontId="57" fillId="0" borderId="1" xfId="2" applyNumberFormat="1" applyFont="1" applyBorder="1" applyAlignment="1">
      <alignment vertical="center"/>
    </xf>
    <xf numFmtId="7" fontId="57" fillId="0" borderId="1" xfId="2" applyNumberFormat="1" applyFont="1" applyBorder="1" applyAlignment="1">
      <alignment vertical="center"/>
    </xf>
    <xf numFmtId="0" fontId="57" fillId="5" borderId="1" xfId="0" applyFont="1" applyFill="1" applyBorder="1"/>
    <xf numFmtId="0" fontId="60" fillId="5" borderId="1" xfId="2" applyNumberFormat="1" applyFont="1" applyFill="1" applyBorder="1" applyAlignment="1">
      <alignment horizontal="center" vertical="center"/>
    </xf>
    <xf numFmtId="165" fontId="57" fillId="5" borderId="1" xfId="2" applyNumberFormat="1" applyFont="1" applyFill="1" applyBorder="1" applyAlignment="1">
      <alignment vertical="center"/>
    </xf>
    <xf numFmtId="0" fontId="57" fillId="4" borderId="1" xfId="0" applyFont="1" applyFill="1" applyBorder="1" applyAlignment="1">
      <alignment horizontal="right" vertical="center" wrapText="1"/>
    </xf>
    <xf numFmtId="166" fontId="57" fillId="0" borderId="1" xfId="0" applyNumberFormat="1" applyFont="1" applyBorder="1" applyAlignment="1">
      <alignment vertical="center" wrapText="1"/>
    </xf>
    <xf numFmtId="0" fontId="57" fillId="0" borderId="1" xfId="2" applyNumberFormat="1" applyFont="1" applyBorder="1" applyAlignment="1">
      <alignment vertical="center"/>
    </xf>
    <xf numFmtId="0" fontId="57" fillId="0" borderId="1" xfId="2" applyNumberFormat="1" applyFont="1" applyBorder="1" applyAlignment="1">
      <alignment horizontal="right" vertical="center" wrapText="1"/>
    </xf>
    <xf numFmtId="0" fontId="57" fillId="0" borderId="1" xfId="0" applyFont="1" applyBorder="1" applyAlignment="1">
      <alignment horizontal="right" vertical="center" wrapText="1"/>
    </xf>
    <xf numFmtId="0" fontId="60" fillId="5" borderId="12" xfId="0" applyFont="1" applyFill="1" applyBorder="1" applyAlignment="1">
      <alignment horizontal="center" vertical="center"/>
    </xf>
    <xf numFmtId="0" fontId="57" fillId="0" borderId="1" xfId="0" applyFont="1" applyBorder="1"/>
    <xf numFmtId="4" fontId="57" fillId="0" borderId="1" xfId="0" applyNumberFormat="1" applyFont="1" applyBorder="1"/>
    <xf numFmtId="164" fontId="57" fillId="0" borderId="1" xfId="0" applyNumberFormat="1" applyFont="1" applyBorder="1"/>
    <xf numFmtId="0" fontId="57" fillId="5" borderId="6" xfId="0" applyFont="1" applyFill="1" applyBorder="1" applyAlignment="1">
      <alignment horizontal="center" vertical="center" wrapText="1"/>
    </xf>
    <xf numFmtId="0" fontId="60" fillId="5" borderId="11" xfId="0" applyFont="1" applyFill="1" applyBorder="1" applyAlignment="1">
      <alignment horizontal="center" vertical="center"/>
    </xf>
    <xf numFmtId="4" fontId="57" fillId="5" borderId="1" xfId="0" applyNumberFormat="1" applyFont="1" applyFill="1" applyBorder="1"/>
    <xf numFmtId="164" fontId="57" fillId="5" borderId="1" xfId="0" applyNumberFormat="1" applyFont="1" applyFill="1" applyBorder="1"/>
    <xf numFmtId="0" fontId="57" fillId="0" borderId="1" xfId="0" applyFont="1" applyBorder="1" applyAlignment="1">
      <alignment wrapText="1"/>
    </xf>
    <xf numFmtId="165" fontId="60" fillId="5" borderId="1" xfId="2" applyNumberFormat="1" applyFont="1" applyFill="1" applyBorder="1" applyAlignment="1"/>
    <xf numFmtId="167" fontId="57" fillId="5" borderId="1" xfId="2" applyNumberFormat="1" applyFont="1" applyFill="1" applyBorder="1" applyAlignment="1"/>
    <xf numFmtId="0" fontId="60" fillId="0" borderId="6" xfId="0" applyFont="1" applyFill="1" applyBorder="1" applyAlignment="1">
      <alignment horizontal="right"/>
    </xf>
    <xf numFmtId="0" fontId="60" fillId="0" borderId="0" xfId="0" applyFont="1" applyFill="1" applyBorder="1" applyAlignment="1">
      <alignment horizontal="right"/>
    </xf>
    <xf numFmtId="165" fontId="60" fillId="0" borderId="0" xfId="2" applyNumberFormat="1" applyFont="1" applyFill="1" applyBorder="1" applyAlignment="1"/>
    <xf numFmtId="168" fontId="60" fillId="5" borderId="1" xfId="2" applyNumberFormat="1" applyFont="1" applyFill="1" applyBorder="1" applyAlignment="1"/>
    <xf numFmtId="0" fontId="57" fillId="0" borderId="6" xfId="0" applyFont="1" applyBorder="1" applyAlignment="1">
      <alignment vertical="justify" wrapText="1"/>
    </xf>
    <xf numFmtId="0" fontId="57" fillId="0" borderId="0" xfId="0" applyFont="1" applyBorder="1" applyAlignment="1">
      <alignment vertical="justify" wrapText="1"/>
    </xf>
    <xf numFmtId="0" fontId="57" fillId="0" borderId="0" xfId="0" applyFont="1" applyBorder="1" applyAlignment="1">
      <alignment vertical="justify"/>
    </xf>
    <xf numFmtId="0" fontId="57" fillId="0" borderId="7" xfId="0" applyFont="1" applyBorder="1" applyAlignment="1">
      <alignment vertical="justify"/>
    </xf>
    <xf numFmtId="0" fontId="57" fillId="0" borderId="6" xfId="0" applyFont="1" applyBorder="1"/>
    <xf numFmtId="0" fontId="57" fillId="0" borderId="0" xfId="0" applyFont="1" applyBorder="1"/>
    <xf numFmtId="0" fontId="57" fillId="0" borderId="7" xfId="0" applyFont="1" applyBorder="1"/>
    <xf numFmtId="0" fontId="57" fillId="0" borderId="0" xfId="0" applyFont="1" applyBorder="1" applyAlignment="1">
      <alignment horizontal="right"/>
    </xf>
    <xf numFmtId="0" fontId="57" fillId="0" borderId="0" xfId="0" applyFont="1" applyAlignment="1">
      <alignment readingOrder="1"/>
    </xf>
    <xf numFmtId="0" fontId="39" fillId="0" borderId="0" xfId="0" applyFont="1" applyAlignment="1">
      <alignment horizontal="justify" vertical="top" wrapText="1"/>
    </xf>
    <xf numFmtId="0" fontId="68" fillId="5" borderId="1" xfId="2" applyNumberFormat="1" applyFont="1" applyFill="1" applyBorder="1" applyAlignment="1">
      <alignment horizontal="center" vertical="center"/>
    </xf>
    <xf numFmtId="0" fontId="11" fillId="5" borderId="15" xfId="0" applyFont="1" applyFill="1" applyBorder="1" applyAlignment="1">
      <alignment vertical="center" wrapText="1"/>
    </xf>
    <xf numFmtId="0" fontId="11" fillId="5" borderId="17" xfId="0" applyFont="1" applyFill="1" applyBorder="1" applyAlignment="1">
      <alignment vertical="center" wrapText="1"/>
    </xf>
    <xf numFmtId="0" fontId="11" fillId="5" borderId="12" xfId="0" applyFont="1" applyFill="1" applyBorder="1" applyAlignment="1">
      <alignment vertical="center" wrapText="1"/>
    </xf>
    <xf numFmtId="0" fontId="36" fillId="5" borderId="15" xfId="0" applyFont="1" applyFill="1" applyBorder="1" applyAlignment="1">
      <alignment vertical="center"/>
    </xf>
    <xf numFmtId="0" fontId="36" fillId="5" borderId="17" xfId="0" applyFont="1" applyFill="1" applyBorder="1" applyAlignment="1">
      <alignment vertical="center"/>
    </xf>
    <xf numFmtId="0" fontId="36" fillId="5" borderId="12" xfId="0" applyFont="1" applyFill="1" applyBorder="1" applyAlignment="1">
      <alignment vertical="center"/>
    </xf>
    <xf numFmtId="0" fontId="25" fillId="0" borderId="0" xfId="0" applyFont="1" applyBorder="1" applyAlignment="1">
      <alignment horizontal="center" vertical="center" wrapText="1"/>
    </xf>
    <xf numFmtId="0" fontId="50" fillId="11" borderId="0" xfId="0" applyFont="1" applyFill="1" applyBorder="1" applyAlignment="1">
      <alignment horizontal="center" vertical="center"/>
    </xf>
    <xf numFmtId="0" fontId="21" fillId="11" borderId="0" xfId="0" applyFont="1" applyFill="1" applyBorder="1" applyAlignment="1">
      <alignment horizontal="center" vertical="center"/>
    </xf>
    <xf numFmtId="0" fontId="23" fillId="11" borderId="32" xfId="0" applyFont="1" applyFill="1" applyBorder="1" applyAlignment="1">
      <alignment horizontal="center" vertical="center" wrapText="1"/>
    </xf>
    <xf numFmtId="0" fontId="23" fillId="11" borderId="35"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61" fillId="0" borderId="33" xfId="0" applyFont="1" applyBorder="1" applyAlignment="1">
      <alignment horizontal="center" vertical="center" wrapText="1"/>
    </xf>
    <xf numFmtId="0" fontId="57" fillId="4" borderId="32" xfId="0" applyFont="1" applyFill="1" applyBorder="1" applyAlignment="1">
      <alignment horizontal="center" vertical="center" wrapText="1"/>
    </xf>
    <xf numFmtId="0" fontId="57" fillId="4" borderId="35" xfId="0" applyFont="1" applyFill="1" applyBorder="1" applyAlignment="1">
      <alignment horizontal="center" vertical="center" wrapText="1"/>
    </xf>
    <xf numFmtId="0" fontId="57" fillId="4" borderId="31" xfId="0" applyFont="1" applyFill="1" applyBorder="1" applyAlignment="1">
      <alignment horizontal="center" vertical="center" wrapText="1"/>
    </xf>
    <xf numFmtId="0" fontId="16" fillId="0" borderId="0" xfId="0" quotePrefix="1" applyFont="1" applyAlignment="1" applyProtection="1">
      <alignment horizontal="center" vertical="center"/>
    </xf>
    <xf numFmtId="0" fontId="16" fillId="0" borderId="0" xfId="0" applyFont="1" applyAlignment="1" applyProtection="1">
      <alignment horizontal="center" vertical="center"/>
    </xf>
    <xf numFmtId="0" fontId="0" fillId="11" borderId="33" xfId="0" applyFill="1" applyBorder="1" applyAlignment="1" applyProtection="1">
      <alignment horizontal="center"/>
    </xf>
    <xf numFmtId="0" fontId="0" fillId="11" borderId="33" xfId="0" applyFill="1" applyBorder="1" applyProtection="1"/>
    <xf numFmtId="0" fontId="50" fillId="11" borderId="0" xfId="0" applyFont="1" applyFill="1" applyBorder="1" applyAlignment="1" applyProtection="1">
      <alignment horizontal="center" vertical="center"/>
    </xf>
    <xf numFmtId="0" fontId="25"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51" fillId="0" borderId="0" xfId="0" applyFont="1" applyBorder="1" applyAlignment="1" applyProtection="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1" fillId="0" borderId="3" xfId="0" applyFont="1" applyBorder="1" applyAlignment="1">
      <alignment horizontal="center"/>
    </xf>
    <xf numFmtId="0" fontId="50" fillId="11" borderId="0" xfId="0" applyFont="1" applyFill="1" applyBorder="1" applyAlignment="1">
      <alignment horizontal="center" vertical="center" wrapText="1"/>
    </xf>
    <xf numFmtId="0" fontId="0" fillId="11" borderId="33" xfId="0" applyFill="1" applyBorder="1" applyAlignment="1">
      <alignment horizontal="center"/>
    </xf>
    <xf numFmtId="0" fontId="0" fillId="11" borderId="33" xfId="0" applyFill="1" applyBorder="1"/>
    <xf numFmtId="0" fontId="57" fillId="0" borderId="0" xfId="0" applyFont="1" applyAlignment="1">
      <alignment horizontal="center" wrapText="1"/>
    </xf>
    <xf numFmtId="0" fontId="57" fillId="0" borderId="0" xfId="0" applyFont="1" applyAlignment="1">
      <alignment horizontal="center"/>
    </xf>
    <xf numFmtId="0" fontId="60" fillId="0" borderId="0" xfId="0" applyFont="1" applyAlignment="1">
      <alignment horizontal="center"/>
    </xf>
    <xf numFmtId="0" fontId="64" fillId="0" borderId="0" xfId="0" applyFont="1" applyAlignment="1">
      <alignment horizontal="center" wrapText="1"/>
    </xf>
    <xf numFmtId="0" fontId="1" fillId="0" borderId="0" xfId="0" applyFont="1" applyAlignment="1">
      <alignment horizontal="center"/>
    </xf>
    <xf numFmtId="0" fontId="62" fillId="0" borderId="0" xfId="0" applyFont="1" applyAlignment="1">
      <alignment horizontal="center" vertical="center" wrapText="1"/>
    </xf>
    <xf numFmtId="0" fontId="57" fillId="0" borderId="0" xfId="0" applyFont="1" applyAlignment="1">
      <alignment horizontal="center" vertical="center" wrapText="1"/>
    </xf>
    <xf numFmtId="0" fontId="25" fillId="0" borderId="0" xfId="0" applyFont="1" applyAlignment="1">
      <alignment horizontal="center"/>
    </xf>
    <xf numFmtId="0" fontId="13"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26" fillId="0" borderId="3" xfId="0" applyFont="1" applyFill="1" applyBorder="1" applyAlignment="1">
      <alignment horizontal="center"/>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4" borderId="0" xfId="0" applyFont="1" applyFill="1" applyAlignment="1">
      <alignment horizontal="center" wrapText="1"/>
    </xf>
    <xf numFmtId="0" fontId="16" fillId="4" borderId="0" xfId="0" applyFont="1" applyFill="1" applyAlignment="1">
      <alignment horizontal="center"/>
    </xf>
    <xf numFmtId="0" fontId="60" fillId="5" borderId="19" xfId="0" applyFont="1" applyFill="1" applyBorder="1" applyAlignment="1">
      <alignment horizontal="center" vertical="center" wrapText="1"/>
    </xf>
    <xf numFmtId="0" fontId="60" fillId="5" borderId="20" xfId="0" applyFont="1" applyFill="1" applyBorder="1" applyAlignment="1">
      <alignment horizontal="center" vertical="center" wrapText="1"/>
    </xf>
    <xf numFmtId="0" fontId="60" fillId="4" borderId="23" xfId="0" applyFont="1" applyFill="1" applyBorder="1" applyAlignment="1">
      <alignment horizontal="center" vertical="center" wrapText="1"/>
    </xf>
    <xf numFmtId="0" fontId="60" fillId="4" borderId="24" xfId="0" applyFont="1" applyFill="1" applyBorder="1" applyAlignment="1">
      <alignment horizontal="center" vertical="center" wrapText="1"/>
    </xf>
    <xf numFmtId="0" fontId="60" fillId="4" borderId="25" xfId="0" applyFont="1" applyFill="1" applyBorder="1" applyAlignment="1">
      <alignment horizontal="center" vertical="center" wrapText="1"/>
    </xf>
    <xf numFmtId="0" fontId="22" fillId="0" borderId="1" xfId="0" applyFont="1" applyBorder="1" applyAlignment="1">
      <alignment horizontal="center" vertical="center" wrapText="1"/>
    </xf>
    <xf numFmtId="0" fontId="57" fillId="0" borderId="6" xfId="0" applyFont="1" applyBorder="1" applyAlignment="1">
      <alignment horizontal="left"/>
    </xf>
    <xf numFmtId="0" fontId="57" fillId="0" borderId="0" xfId="0" applyFont="1" applyBorder="1" applyAlignment="1">
      <alignment horizontal="left"/>
    </xf>
    <xf numFmtId="0" fontId="57" fillId="0" borderId="7" xfId="0" applyFont="1" applyBorder="1" applyAlignment="1">
      <alignment horizontal="left"/>
    </xf>
    <xf numFmtId="0" fontId="57" fillId="0" borderId="1"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2" xfId="0" applyFont="1" applyBorder="1" applyAlignment="1">
      <alignment horizontal="center" vertical="center" wrapText="1"/>
    </xf>
    <xf numFmtId="0" fontId="60" fillId="5" borderId="15" xfId="0" applyFont="1" applyFill="1" applyBorder="1" applyAlignment="1">
      <alignment horizontal="center" vertical="center"/>
    </xf>
    <xf numFmtId="0" fontId="60" fillId="5" borderId="17" xfId="0" applyFont="1" applyFill="1" applyBorder="1" applyAlignment="1">
      <alignment horizontal="center" vertical="center"/>
    </xf>
    <xf numFmtId="0" fontId="0" fillId="4" borderId="1" xfId="0" applyFill="1" applyBorder="1" applyAlignment="1">
      <alignment horizontal="left" vertical="center" wrapText="1"/>
    </xf>
    <xf numFmtId="0" fontId="0" fillId="0" borderId="0" xfId="0" applyAlignment="1" applyProtection="1">
      <alignment horizontal="left" vertical="top" wrapText="1"/>
    </xf>
    <xf numFmtId="0" fontId="0" fillId="4" borderId="8" xfId="0" applyFill="1" applyBorder="1" applyAlignment="1">
      <alignment horizontal="left" vertical="center" wrapText="1"/>
    </xf>
    <xf numFmtId="0" fontId="0" fillId="4" borderId="16" xfId="0" applyFill="1" applyBorder="1" applyAlignment="1">
      <alignment horizontal="left" vertical="center" wrapText="1"/>
    </xf>
    <xf numFmtId="0" fontId="66" fillId="4" borderId="10" xfId="0" applyFont="1" applyFill="1" applyBorder="1" applyAlignment="1">
      <alignment horizontal="center" vertical="center" wrapText="1"/>
    </xf>
    <xf numFmtId="0" fontId="66" fillId="4" borderId="14" xfId="0" applyFont="1" applyFill="1" applyBorder="1" applyAlignment="1">
      <alignment horizontal="center" vertical="center" wrapText="1"/>
    </xf>
    <xf numFmtId="0" fontId="66" fillId="4" borderId="18" xfId="0" applyFont="1" applyFill="1" applyBorder="1" applyAlignment="1">
      <alignment horizontal="center" vertical="center" wrapText="1"/>
    </xf>
    <xf numFmtId="0" fontId="66" fillId="4" borderId="6" xfId="0" applyFont="1" applyFill="1" applyBorder="1" applyAlignment="1">
      <alignment horizontal="center" vertical="center" wrapText="1"/>
    </xf>
    <xf numFmtId="0" fontId="66" fillId="4" borderId="0" xfId="0" applyFont="1" applyFill="1" applyBorder="1" applyAlignment="1">
      <alignment horizontal="center" vertical="center" wrapText="1"/>
    </xf>
    <xf numFmtId="0" fontId="66" fillId="4" borderId="7" xfId="0" applyFont="1" applyFill="1" applyBorder="1" applyAlignment="1">
      <alignment horizontal="center" vertical="center" wrapText="1"/>
    </xf>
    <xf numFmtId="0" fontId="60" fillId="5" borderId="21" xfId="0" applyFont="1" applyFill="1" applyBorder="1" applyAlignment="1">
      <alignment horizontal="center" vertical="center" wrapText="1"/>
    </xf>
    <xf numFmtId="0" fontId="60" fillId="5" borderId="22" xfId="0" applyFont="1" applyFill="1" applyBorder="1" applyAlignment="1">
      <alignment horizontal="center" vertical="center" wrapText="1"/>
    </xf>
    <xf numFmtId="0" fontId="60" fillId="4" borderId="23" xfId="0" applyNumberFormat="1" applyFont="1" applyFill="1" applyBorder="1" applyAlignment="1">
      <alignment horizontal="center" vertical="center" wrapText="1"/>
    </xf>
    <xf numFmtId="0" fontId="60" fillId="4" borderId="24" xfId="0" applyNumberFormat="1" applyFont="1" applyFill="1" applyBorder="1" applyAlignment="1">
      <alignment horizontal="center" vertical="center" wrapText="1"/>
    </xf>
    <xf numFmtId="0" fontId="60" fillId="4" borderId="25" xfId="0" applyNumberFormat="1" applyFont="1" applyFill="1" applyBorder="1" applyAlignment="1">
      <alignment horizontal="center" vertical="center" wrapText="1"/>
    </xf>
    <xf numFmtId="0" fontId="60" fillId="4" borderId="26" xfId="0" applyNumberFormat="1" applyFont="1" applyFill="1" applyBorder="1" applyAlignment="1">
      <alignment horizontal="center" vertical="center" wrapText="1"/>
    </xf>
    <xf numFmtId="0" fontId="60" fillId="4" borderId="27" xfId="0" applyNumberFormat="1" applyFont="1" applyFill="1" applyBorder="1" applyAlignment="1">
      <alignment horizontal="center" vertical="center" wrapText="1"/>
    </xf>
    <xf numFmtId="0" fontId="60" fillId="4" borderId="28" xfId="0" applyNumberFormat="1" applyFont="1" applyFill="1" applyBorder="1" applyAlignment="1">
      <alignment horizontal="center" vertical="center" wrapText="1"/>
    </xf>
    <xf numFmtId="0" fontId="52" fillId="3" borderId="4" xfId="0" applyFont="1" applyFill="1" applyBorder="1" applyAlignment="1">
      <alignment horizontal="center"/>
    </xf>
    <xf numFmtId="0" fontId="52" fillId="3" borderId="3" xfId="0" applyFont="1" applyFill="1" applyBorder="1" applyAlignment="1">
      <alignment horizontal="center"/>
    </xf>
    <xf numFmtId="0" fontId="52" fillId="3" borderId="5" xfId="0" applyFont="1" applyFill="1" applyBorder="1" applyAlignment="1">
      <alignment horizontal="center"/>
    </xf>
    <xf numFmtId="0" fontId="57" fillId="0" borderId="6" xfId="0" applyFont="1" applyBorder="1" applyAlignment="1">
      <alignment horizontal="left" vertical="justify" wrapText="1"/>
    </xf>
    <xf numFmtId="0" fontId="57" fillId="0" borderId="0" xfId="0" applyFont="1" applyBorder="1" applyAlignment="1">
      <alignment horizontal="left" vertical="justify" wrapText="1"/>
    </xf>
    <xf numFmtId="0" fontId="57" fillId="0" borderId="7" xfId="0" applyFont="1" applyBorder="1" applyAlignment="1">
      <alignment horizontal="left" vertical="justify" wrapText="1"/>
    </xf>
    <xf numFmtId="0" fontId="57" fillId="0" borderId="6" xfId="0" applyFont="1" applyBorder="1" applyAlignment="1">
      <alignment horizontal="left" vertical="justify"/>
    </xf>
    <xf numFmtId="0" fontId="57" fillId="0" borderId="0" xfId="0" applyFont="1" applyBorder="1" applyAlignment="1">
      <alignment horizontal="left" vertical="justify"/>
    </xf>
    <xf numFmtId="0" fontId="57" fillId="0" borderId="7" xfId="0" applyFont="1" applyBorder="1" applyAlignment="1">
      <alignment horizontal="left" vertical="justify"/>
    </xf>
    <xf numFmtId="0" fontId="57" fillId="0" borderId="6" xfId="0" quotePrefix="1" applyFont="1" applyBorder="1" applyAlignment="1">
      <alignment horizontal="left" vertical="justify"/>
    </xf>
    <xf numFmtId="0" fontId="60" fillId="5" borderId="9" xfId="0" applyFont="1" applyFill="1" applyBorder="1" applyAlignment="1">
      <alignment horizontal="right"/>
    </xf>
    <xf numFmtId="0" fontId="60" fillId="5" borderId="11" xfId="0" applyFont="1" applyFill="1" applyBorder="1" applyAlignment="1">
      <alignment horizontal="right"/>
    </xf>
    <xf numFmtId="0" fontId="60" fillId="5" borderId="13" xfId="0" applyFont="1" applyFill="1" applyBorder="1" applyAlignment="1">
      <alignment horizontal="right"/>
    </xf>
    <xf numFmtId="0" fontId="60" fillId="5" borderId="9" xfId="0" applyFont="1" applyFill="1" applyBorder="1" applyAlignment="1">
      <alignment horizontal="center" vertical="center"/>
    </xf>
    <xf numFmtId="0" fontId="60" fillId="5" borderId="12" xfId="0" applyFont="1" applyFill="1" applyBorder="1" applyAlignment="1">
      <alignment horizontal="center"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55" fillId="0" borderId="0" xfId="0" applyFont="1" applyBorder="1" applyAlignment="1">
      <alignment horizontal="center" vertical="center" wrapText="1"/>
    </xf>
    <xf numFmtId="0" fontId="36" fillId="5" borderId="15" xfId="0" applyFont="1" applyFill="1" applyBorder="1" applyAlignment="1">
      <alignment horizontal="center" vertical="center"/>
    </xf>
    <xf numFmtId="0" fontId="36" fillId="5" borderId="17" xfId="0" applyFont="1" applyFill="1" applyBorder="1" applyAlignment="1">
      <alignment horizontal="center" vertical="center"/>
    </xf>
    <xf numFmtId="0" fontId="36" fillId="5" borderId="12"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0" applyFont="1" applyAlignment="1">
      <alignment horizontal="justify" vertical="top" wrapText="1"/>
    </xf>
    <xf numFmtId="0" fontId="53" fillId="9" borderId="9" xfId="0" applyFont="1" applyFill="1" applyBorder="1" applyAlignment="1">
      <alignment horizontal="center" vertical="center"/>
    </xf>
    <xf numFmtId="0" fontId="53" fillId="9" borderId="11" xfId="0" applyFont="1" applyFill="1" applyBorder="1" applyAlignment="1">
      <alignment horizontal="center" vertical="center"/>
    </xf>
    <xf numFmtId="0" fontId="53" fillId="9" borderId="13" xfId="0" applyFont="1" applyFill="1" applyBorder="1" applyAlignment="1">
      <alignment horizontal="center" vertical="center"/>
    </xf>
    <xf numFmtId="0" fontId="46" fillId="0" borderId="9" xfId="0" applyFont="1" applyBorder="1" applyAlignment="1">
      <alignment horizontal="left" vertical="center"/>
    </xf>
    <xf numFmtId="0" fontId="46" fillId="0" borderId="11" xfId="0" applyFont="1" applyBorder="1" applyAlignment="1">
      <alignment horizontal="left" vertical="center"/>
    </xf>
    <xf numFmtId="0" fontId="46" fillId="0" borderId="13" xfId="0" applyFont="1" applyBorder="1" applyAlignment="1">
      <alignment horizontal="left" vertical="center"/>
    </xf>
    <xf numFmtId="0" fontId="36" fillId="5" borderId="9" xfId="0" applyFont="1" applyFill="1" applyBorder="1" applyAlignment="1">
      <alignment horizontal="right"/>
    </xf>
    <xf numFmtId="0" fontId="36" fillId="5" borderId="11" xfId="0" applyFont="1" applyFill="1" applyBorder="1" applyAlignment="1">
      <alignment horizontal="right"/>
    </xf>
    <xf numFmtId="0" fontId="36" fillId="5" borderId="13" xfId="0" applyFont="1" applyFill="1" applyBorder="1" applyAlignment="1">
      <alignment horizontal="right"/>
    </xf>
    <xf numFmtId="165" fontId="46" fillId="5" borderId="9" xfId="2" applyNumberFormat="1" applyFont="1" applyFill="1" applyBorder="1" applyAlignment="1">
      <alignment horizontal="center" vertical="center"/>
    </xf>
    <xf numFmtId="165" fontId="46" fillId="5" borderId="13" xfId="2" applyNumberFormat="1" applyFont="1" applyFill="1" applyBorder="1" applyAlignment="1">
      <alignment horizontal="center" vertical="center"/>
    </xf>
    <xf numFmtId="166" fontId="38" fillId="5" borderId="9" xfId="0" applyNumberFormat="1" applyFont="1" applyFill="1" applyBorder="1" applyAlignment="1">
      <alignment horizontal="center" wrapText="1"/>
    </xf>
    <xf numFmtId="166" fontId="38" fillId="5" borderId="13" xfId="0" applyNumberFormat="1" applyFont="1" applyFill="1" applyBorder="1" applyAlignment="1">
      <alignment horizontal="center" wrapText="1"/>
    </xf>
    <xf numFmtId="0" fontId="53" fillId="10" borderId="9" xfId="0" applyFont="1" applyFill="1" applyBorder="1" applyAlignment="1">
      <alignment horizontal="center" vertical="center"/>
    </xf>
    <xf numFmtId="0" fontId="53" fillId="10" borderId="11" xfId="0" applyFont="1" applyFill="1" applyBorder="1" applyAlignment="1">
      <alignment horizontal="center" vertical="center"/>
    </xf>
    <xf numFmtId="0" fontId="53" fillId="10" borderId="13" xfId="0" applyFont="1" applyFill="1" applyBorder="1" applyAlignment="1">
      <alignment horizontal="center" vertical="center"/>
    </xf>
    <xf numFmtId="166" fontId="38" fillId="5" borderId="11" xfId="0" applyNumberFormat="1" applyFont="1" applyFill="1" applyBorder="1" applyAlignment="1">
      <alignment horizontal="center" wrapText="1"/>
    </xf>
    <xf numFmtId="0" fontId="39" fillId="0" borderId="0" xfId="0" applyFont="1" applyAlignment="1">
      <alignment horizontal="justify" vertical="center" wrapText="1"/>
    </xf>
    <xf numFmtId="0" fontId="36" fillId="5" borderId="9" xfId="0" applyFont="1" applyFill="1" applyBorder="1" applyAlignment="1">
      <alignment horizontal="center" vertical="center"/>
    </xf>
    <xf numFmtId="0" fontId="37" fillId="5" borderId="10" xfId="0" applyFont="1" applyFill="1" applyBorder="1" applyAlignment="1">
      <alignment horizontal="center"/>
    </xf>
    <xf numFmtId="0" fontId="37" fillId="5" borderId="14" xfId="0" applyFont="1" applyFill="1" applyBorder="1" applyAlignment="1">
      <alignment horizontal="center"/>
    </xf>
    <xf numFmtId="0" fontId="37" fillId="5" borderId="18" xfId="0" applyFont="1" applyFill="1" applyBorder="1" applyAlignment="1">
      <alignment horizontal="center"/>
    </xf>
    <xf numFmtId="0" fontId="36" fillId="5" borderId="10" xfId="0" applyFont="1" applyFill="1" applyBorder="1" applyAlignment="1">
      <alignment horizontal="center" vertical="center"/>
    </xf>
    <xf numFmtId="0" fontId="36" fillId="5" borderId="14" xfId="0" applyFont="1" applyFill="1" applyBorder="1" applyAlignment="1">
      <alignment horizontal="center" vertical="center"/>
    </xf>
    <xf numFmtId="0" fontId="36" fillId="5" borderId="18" xfId="0" applyFont="1" applyFill="1" applyBorder="1" applyAlignment="1">
      <alignment horizontal="center" vertical="center"/>
    </xf>
    <xf numFmtId="0" fontId="33" fillId="4" borderId="0" xfId="0" applyFont="1" applyFill="1" applyAlignment="1">
      <alignment horizontal="center" vertical="center" wrapText="1"/>
    </xf>
    <xf numFmtId="0" fontId="29" fillId="0" borderId="0" xfId="0" applyFont="1" applyFill="1" applyAlignment="1">
      <alignment horizontal="center"/>
    </xf>
    <xf numFmtId="0" fontId="54" fillId="4" borderId="0" xfId="0" applyFont="1" applyFill="1" applyAlignment="1">
      <alignment horizontal="center" vertical="center" wrapText="1"/>
    </xf>
    <xf numFmtId="0" fontId="49" fillId="4" borderId="0" xfId="0" applyFont="1" applyFill="1" applyAlignment="1">
      <alignment horizontal="center" wrapText="1"/>
    </xf>
    <xf numFmtId="0" fontId="49" fillId="4" borderId="0" xfId="0" applyFont="1" applyFill="1" applyAlignment="1">
      <alignment horizontal="center"/>
    </xf>
    <xf numFmtId="0" fontId="32" fillId="0" borderId="0" xfId="0" applyFont="1" applyAlignment="1" applyProtection="1">
      <alignment horizontal="left" vertical="top" wrapText="1"/>
    </xf>
    <xf numFmtId="0" fontId="70" fillId="0" borderId="0" xfId="0" applyFont="1"/>
  </cellXfs>
  <cellStyles count="4">
    <cellStyle name="Lien hypertexte" xfId="1" builtinId="8"/>
    <cellStyle name="Milliers" xfId="2" builtinId="3"/>
    <cellStyle name="Monétaire" xfId="3" builtinId="4"/>
    <cellStyle name="Normal" xfId="0" builtinId="0"/>
  </cellStyles>
  <dxfs count="0"/>
  <tableStyles count="0" defaultTableStyle="TableStyleMedium9" defaultPivotStyle="PivotStyleLight16"/>
  <colors>
    <mruColors>
      <color rgb="FF3E4140"/>
      <color rgb="FF4BB7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3_2">
  <dgm:title val=""/>
  <dgm:desc val=""/>
  <dgm:catLst>
    <dgm:cat type="accent3" pri="11200"/>
  </dgm:catLst>
  <dgm:styleLbl name="node0">
    <dgm:fillClrLst meth="repeat">
      <a:schemeClr val="accent3"/>
    </dgm:fillClrLst>
    <dgm:linClrLst meth="repeat">
      <a:schemeClr val="lt1"/>
    </dgm:linClrLst>
    <dgm:effectClrLst/>
    <dgm:txLinClrLst/>
    <dgm:txFillClrLst/>
    <dgm:txEffectClrLst/>
  </dgm:styleLbl>
  <dgm:styleLbl name="node1">
    <dgm:fillClrLst meth="repeat">
      <a:schemeClr val="accent3"/>
    </dgm:fillClrLst>
    <dgm:linClrLst meth="repeat">
      <a:schemeClr val="lt1"/>
    </dgm:linClrLst>
    <dgm:effectClrLst/>
    <dgm:txLinClrLst/>
    <dgm:txFillClrLst/>
    <dgm:txEffectClrLst/>
  </dgm:styleLbl>
  <dgm:styleLbl name="alignNode1">
    <dgm:fillClrLst meth="repeat">
      <a:schemeClr val="accent3"/>
    </dgm:fillClrLst>
    <dgm:linClrLst meth="repeat">
      <a:schemeClr val="accent3"/>
    </dgm:linClrLst>
    <dgm:effectClrLst/>
    <dgm:txLinClrLst/>
    <dgm:txFillClrLst/>
    <dgm:txEffectClrLst/>
  </dgm:styleLbl>
  <dgm:styleLbl name="lnNode1">
    <dgm:fillClrLst meth="repeat">
      <a:schemeClr val="accent3"/>
    </dgm:fillClrLst>
    <dgm:linClrLst meth="repeat">
      <a:schemeClr val="lt1"/>
    </dgm:linClrLst>
    <dgm:effectClrLst/>
    <dgm:txLinClrLst/>
    <dgm:txFillClrLst/>
    <dgm:txEffectClrLst/>
  </dgm:styleLbl>
  <dgm:styleLbl name="vennNode1">
    <dgm:fillClrLst meth="repeat">
      <a:schemeClr val="accent3">
        <a:alpha val="50000"/>
      </a:schemeClr>
    </dgm:fillClrLst>
    <dgm:linClrLst meth="repeat">
      <a:schemeClr val="lt1"/>
    </dgm:linClrLst>
    <dgm:effectClrLst/>
    <dgm:txLinClrLst/>
    <dgm:txFillClrLst/>
    <dgm:txEffectClrLst/>
  </dgm:styleLbl>
  <dgm:styleLbl name="node2">
    <dgm:fillClrLst meth="repeat">
      <a:schemeClr val="accent3"/>
    </dgm:fillClrLst>
    <dgm:linClrLst meth="repeat">
      <a:schemeClr val="lt1"/>
    </dgm:linClrLst>
    <dgm:effectClrLst/>
    <dgm:txLinClrLst/>
    <dgm:txFillClrLst/>
    <dgm:txEffectClrLst/>
  </dgm:styleLbl>
  <dgm:styleLbl name="node3">
    <dgm:fillClrLst meth="repeat">
      <a:schemeClr val="accent3"/>
    </dgm:fillClrLst>
    <dgm:linClrLst meth="repeat">
      <a:schemeClr val="lt1"/>
    </dgm:linClrLst>
    <dgm:effectClrLst/>
    <dgm:txLinClrLst/>
    <dgm:txFillClrLst/>
    <dgm:txEffectClrLst/>
  </dgm:styleLbl>
  <dgm:styleLbl name="node4">
    <dgm:fillClrLst meth="repeat">
      <a:schemeClr val="accent3"/>
    </dgm:fillClrLst>
    <dgm:linClrLst meth="repeat">
      <a:schemeClr val="lt1"/>
    </dgm:linClrLst>
    <dgm:effectClrLst/>
    <dgm:txLinClrLst/>
    <dgm:txFillClrLst/>
    <dgm:txEffectClrLst/>
  </dgm:styleLbl>
  <dgm:styleLbl name="f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dgm:linClrLst>
    <dgm:effectClrLst/>
    <dgm:txLinClrLst/>
    <dgm:txFillClrLst/>
    <dgm:txEffectClrLst/>
  </dgm:styleLbl>
  <dgm:styleLbl name="asst1">
    <dgm:fillClrLst meth="repeat">
      <a:schemeClr val="accent3"/>
    </dgm:fillClrLst>
    <dgm:linClrLst meth="repeat">
      <a:schemeClr val="lt1"/>
    </dgm:linClrLst>
    <dgm:effectClrLst/>
    <dgm:txLinClrLst/>
    <dgm:txFillClrLst/>
    <dgm:txEffectClrLst/>
  </dgm:styleLbl>
  <dgm:styleLbl name="asst2">
    <dgm:fillClrLst meth="repeat">
      <a:schemeClr val="accent3"/>
    </dgm:fillClrLst>
    <dgm:linClrLst meth="repeat">
      <a:schemeClr val="lt1"/>
    </dgm:linClrLst>
    <dgm:effectClrLst/>
    <dgm:txLinClrLst/>
    <dgm:txFillClrLst/>
    <dgm:txEffectClrLst/>
  </dgm:styleLbl>
  <dgm:styleLbl name="asst3">
    <dgm:fillClrLst meth="repeat">
      <a:schemeClr val="accent3"/>
    </dgm:fillClrLst>
    <dgm:linClrLst meth="repeat">
      <a:schemeClr val="lt1"/>
    </dgm:linClrLst>
    <dgm:effectClrLst/>
    <dgm:txLinClrLst/>
    <dgm:txFillClrLst/>
    <dgm:txEffectClrLst/>
  </dgm:styleLbl>
  <dgm:styleLbl name="asst4">
    <dgm:fillClrLst meth="repeat">
      <a:schemeClr val="accent3"/>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dgm:fillClrLst>
    <dgm:linClrLst meth="repeat">
      <a:schemeClr val="accent3"/>
    </dgm:linClrLst>
    <dgm:effectClrLst/>
    <dgm:txLinClrLst/>
    <dgm:txFillClrLst meth="repeat">
      <a:schemeClr val="lt1"/>
    </dgm:txFillClrLst>
    <dgm:txEffectClrLst/>
  </dgm:styleLbl>
  <dgm:styleLbl name="parChTrans2D3">
    <dgm:fillClrLst meth="repeat">
      <a:schemeClr val="accent3"/>
    </dgm:fillClrLst>
    <dgm:linClrLst meth="repeat">
      <a:schemeClr val="accent3"/>
    </dgm:linClrLst>
    <dgm:effectClrLst/>
    <dgm:txLinClrLst/>
    <dgm:txFillClrLst meth="repeat">
      <a:schemeClr val="lt1"/>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53664AA-07F6-A94A-8CFA-DAC3DC0C688D}" type="doc">
      <dgm:prSet loTypeId="urn:microsoft.com/office/officeart/2005/8/layout/cycle3" loCatId="" qsTypeId="urn:microsoft.com/office/officeart/2005/8/quickstyle/simple4" qsCatId="simple" csTypeId="urn:microsoft.com/office/officeart/2005/8/colors/accent3_2" csCatId="accent3" phldr="1"/>
      <dgm:spPr/>
      <dgm:t>
        <a:bodyPr/>
        <a:lstStyle/>
        <a:p>
          <a:endParaRPr lang="fr-FR"/>
        </a:p>
      </dgm:t>
    </dgm:pt>
    <dgm:pt modelId="{9291BE13-845D-D54F-8F27-D33395CF0D24}">
      <dgm:prSet phldrT="[Texte]" custT="1"/>
      <dgm:spPr>
        <a:solidFill>
          <a:srgbClr val="3E4140"/>
        </a:solidFill>
      </dgm:spPr>
      <dgm:t>
        <a:bodyPr/>
        <a:lstStyle/>
        <a:p>
          <a:r>
            <a:rPr lang="fr-FR" sz="900" b="1" dirty="0"/>
            <a:t>Demande de projet/chiffrage reçue du bénéficiaire</a:t>
          </a:r>
        </a:p>
      </dgm:t>
    </dgm:pt>
    <dgm:pt modelId="{3B263A06-1D0D-C44B-A59F-ACCEC39AEAE4}" type="parTrans" cxnId="{C097E932-E734-8C4C-94D4-DBAB2D74F11D}">
      <dgm:prSet/>
      <dgm:spPr/>
      <dgm:t>
        <a:bodyPr/>
        <a:lstStyle/>
        <a:p>
          <a:endParaRPr lang="fr-FR"/>
        </a:p>
      </dgm:t>
    </dgm:pt>
    <dgm:pt modelId="{1C6106EF-842E-C440-9962-9150914DB36D}" type="sibTrans" cxnId="{C097E932-E734-8C4C-94D4-DBAB2D74F11D}">
      <dgm:prSet/>
      <dgm:spPr>
        <a:solidFill>
          <a:srgbClr val="4BB708"/>
        </a:solidFill>
        <a:ln w="19050">
          <a:solidFill>
            <a:srgbClr val="4BB708"/>
          </a:solidFill>
        </a:ln>
      </dgm:spPr>
      <dgm:t>
        <a:bodyPr/>
        <a:lstStyle/>
        <a:p>
          <a:endParaRPr lang="fr-FR"/>
        </a:p>
      </dgm:t>
    </dgm:pt>
    <dgm:pt modelId="{A94638A7-1430-9646-8D0E-7BDFCE3C15EE}">
      <dgm:prSet phldrT="[Texte]" custT="1"/>
      <dgm:spPr>
        <a:solidFill>
          <a:srgbClr val="3E4140"/>
        </a:solidFill>
      </dgm:spPr>
      <dgm:t>
        <a:bodyPr/>
        <a:lstStyle/>
        <a:p>
          <a:r>
            <a:rPr lang="fr-FR" sz="900" b="1" dirty="0"/>
            <a:t>Optimisation, estimation des CEE par Capital Energy</a:t>
          </a:r>
        </a:p>
        <a:p>
          <a:r>
            <a:rPr lang="fr-FR" sz="900" b="0" dirty="0"/>
            <a:t>Délai : 3 jours ouvrés</a:t>
          </a:r>
        </a:p>
      </dgm:t>
    </dgm:pt>
    <dgm:pt modelId="{F976D0B8-8F4A-6A42-BA48-43C3644DBF3F}" type="parTrans" cxnId="{082FB8B9-AC39-EA47-9D9B-FB0B74FE8F41}">
      <dgm:prSet/>
      <dgm:spPr/>
      <dgm:t>
        <a:bodyPr/>
        <a:lstStyle/>
        <a:p>
          <a:endParaRPr lang="fr-FR"/>
        </a:p>
      </dgm:t>
    </dgm:pt>
    <dgm:pt modelId="{F659F548-9D06-3949-B48E-4933C10A59EE}" type="sibTrans" cxnId="{082FB8B9-AC39-EA47-9D9B-FB0B74FE8F41}">
      <dgm:prSet/>
      <dgm:spPr/>
      <dgm:t>
        <a:bodyPr/>
        <a:lstStyle/>
        <a:p>
          <a:endParaRPr lang="fr-FR"/>
        </a:p>
      </dgm:t>
    </dgm:pt>
    <dgm:pt modelId="{6F9BBF2B-4614-3D4E-92E0-A81FDD59E250}">
      <dgm:prSet phldrT="[Texte]" custT="1"/>
      <dgm:spPr>
        <a:solidFill>
          <a:srgbClr val="3E4140"/>
        </a:solidFill>
      </dgm:spPr>
      <dgm:t>
        <a:bodyPr/>
        <a:lstStyle/>
        <a:p>
          <a:r>
            <a:rPr lang="fr-FR" sz="900" b="1" dirty="0"/>
            <a:t>Transmission des documents à Capital Energy</a:t>
          </a:r>
        </a:p>
        <a:p>
          <a:r>
            <a:rPr lang="fr-FR" sz="900" b="0" i="0" dirty="0"/>
            <a:t>Délai : dès la fin des travaux</a:t>
          </a:r>
        </a:p>
      </dgm:t>
    </dgm:pt>
    <dgm:pt modelId="{49223493-A679-4E45-B0BE-AB17FBAA3910}" type="parTrans" cxnId="{D091E6AB-358C-874A-BD12-AC4D4A0454E9}">
      <dgm:prSet/>
      <dgm:spPr/>
      <dgm:t>
        <a:bodyPr/>
        <a:lstStyle/>
        <a:p>
          <a:endParaRPr lang="fr-FR"/>
        </a:p>
      </dgm:t>
    </dgm:pt>
    <dgm:pt modelId="{19471116-8772-854D-A571-23688E5DBB54}" type="sibTrans" cxnId="{D091E6AB-358C-874A-BD12-AC4D4A0454E9}">
      <dgm:prSet/>
      <dgm:spPr/>
      <dgm:t>
        <a:bodyPr/>
        <a:lstStyle/>
        <a:p>
          <a:endParaRPr lang="fr-FR"/>
        </a:p>
      </dgm:t>
    </dgm:pt>
    <dgm:pt modelId="{F8AA9575-6B7B-E34A-B45A-AFDF3626F6F6}">
      <dgm:prSet phldrT="[Texte]" custT="1"/>
      <dgm:spPr>
        <a:solidFill>
          <a:srgbClr val="3E4140"/>
        </a:solidFill>
      </dgm:spPr>
      <dgm:t>
        <a:bodyPr/>
        <a:lstStyle/>
        <a:p>
          <a:r>
            <a:rPr lang="fr-FR" sz="900" b="1" dirty="0"/>
            <a:t>Dépôt du dossier de demande de CEE par Capital Energy</a:t>
          </a:r>
        </a:p>
      </dgm:t>
    </dgm:pt>
    <dgm:pt modelId="{272A0B2B-6F6F-2448-A7E6-21E200DB8944}" type="parTrans" cxnId="{23900CEA-1721-A54F-80DD-64849222D9DB}">
      <dgm:prSet/>
      <dgm:spPr/>
      <dgm:t>
        <a:bodyPr/>
        <a:lstStyle/>
        <a:p>
          <a:endParaRPr lang="fr-FR"/>
        </a:p>
      </dgm:t>
    </dgm:pt>
    <dgm:pt modelId="{56F7FAAB-80D5-3C4F-B2A3-43D0EE82F747}" type="sibTrans" cxnId="{23900CEA-1721-A54F-80DD-64849222D9DB}">
      <dgm:prSet/>
      <dgm:spPr/>
      <dgm:t>
        <a:bodyPr/>
        <a:lstStyle/>
        <a:p>
          <a:endParaRPr lang="fr-FR"/>
        </a:p>
      </dgm:t>
    </dgm:pt>
    <dgm:pt modelId="{653849C5-604A-FB47-B03B-A1B02D4BF0AD}">
      <dgm:prSet phldrT="[Texte]" custT="1"/>
      <dgm:spPr>
        <a:solidFill>
          <a:srgbClr val="3E4140"/>
        </a:solidFill>
      </dgm:spPr>
      <dgm:t>
        <a:bodyPr/>
        <a:lstStyle/>
        <a:p>
          <a:r>
            <a:rPr lang="fr-FR" sz="900" b="1" dirty="0"/>
            <a:t>Paiement des CEE par Capital Energy</a:t>
          </a:r>
        </a:p>
        <a:p>
          <a:r>
            <a:rPr lang="fr-FR" sz="900" b="0" dirty="0"/>
            <a:t>Délai : après la valiation du dossier au Pôle National</a:t>
          </a:r>
        </a:p>
      </dgm:t>
    </dgm:pt>
    <dgm:pt modelId="{3333580F-41EC-8E49-8692-6534A9E88E44}" type="parTrans" cxnId="{A85E4038-775B-BD4A-A5C1-54D697B20BEC}">
      <dgm:prSet/>
      <dgm:spPr/>
      <dgm:t>
        <a:bodyPr/>
        <a:lstStyle/>
        <a:p>
          <a:endParaRPr lang="fr-FR"/>
        </a:p>
      </dgm:t>
    </dgm:pt>
    <dgm:pt modelId="{BB1E8AB6-9FA7-9043-9ECB-A375D38DAF80}" type="sibTrans" cxnId="{A85E4038-775B-BD4A-A5C1-54D697B20BEC}">
      <dgm:prSet/>
      <dgm:spPr/>
      <dgm:t>
        <a:bodyPr/>
        <a:lstStyle/>
        <a:p>
          <a:endParaRPr lang="fr-FR"/>
        </a:p>
      </dgm:t>
    </dgm:pt>
    <dgm:pt modelId="{301DE170-D78D-0D44-891F-1C686802A95F}">
      <dgm:prSet phldrT="[Texte]" custT="1"/>
      <dgm:spPr>
        <a:solidFill>
          <a:srgbClr val="3E4140"/>
        </a:solidFill>
      </dgm:spPr>
      <dgm:t>
        <a:bodyPr/>
        <a:lstStyle/>
        <a:p>
          <a:r>
            <a:rPr lang="fr-FR" sz="900" b="1" dirty="0" smtClean="0"/>
            <a:t>Réalisation des travaux par le bénéficiaire</a:t>
          </a:r>
          <a:endParaRPr lang="fr-FR" sz="900" b="1" dirty="0"/>
        </a:p>
      </dgm:t>
    </dgm:pt>
    <dgm:pt modelId="{43E18972-0878-6047-A5DC-CB6D5BAC55B4}" type="parTrans" cxnId="{5A77B8B9-F28C-2C45-8BB6-E9B8DC695F5C}">
      <dgm:prSet/>
      <dgm:spPr/>
      <dgm:t>
        <a:bodyPr/>
        <a:lstStyle/>
        <a:p>
          <a:endParaRPr lang="fr-FR"/>
        </a:p>
      </dgm:t>
    </dgm:pt>
    <dgm:pt modelId="{17B2667F-7FD6-E84F-BBE1-85FD46C37688}" type="sibTrans" cxnId="{5A77B8B9-F28C-2C45-8BB6-E9B8DC695F5C}">
      <dgm:prSet/>
      <dgm:spPr/>
      <dgm:t>
        <a:bodyPr/>
        <a:lstStyle/>
        <a:p>
          <a:endParaRPr lang="fr-FR"/>
        </a:p>
      </dgm:t>
    </dgm:pt>
    <dgm:pt modelId="{8F10B919-6B1A-5149-81AB-D5F01659D04A}">
      <dgm:prSet custT="1"/>
      <dgm:spPr>
        <a:solidFill>
          <a:srgbClr val="3E4140"/>
        </a:solidFill>
      </dgm:spPr>
      <dgm:t>
        <a:bodyPr/>
        <a:lstStyle/>
        <a:p>
          <a:r>
            <a:rPr lang="fr-FR" sz="900" b="1" dirty="0"/>
            <a:t>Validation du dossier par le Pôle National</a:t>
          </a:r>
          <a:endParaRPr lang="fr-FR" sz="900" b="1" i="0" u="sng" dirty="0"/>
        </a:p>
      </dgm:t>
    </dgm:pt>
    <dgm:pt modelId="{5D85D794-7DD5-CA43-886D-3309731E8367}" type="parTrans" cxnId="{8C590C97-950B-C349-901E-2333D16EB96A}">
      <dgm:prSet/>
      <dgm:spPr/>
      <dgm:t>
        <a:bodyPr/>
        <a:lstStyle/>
        <a:p>
          <a:endParaRPr lang="fr-FR"/>
        </a:p>
      </dgm:t>
    </dgm:pt>
    <dgm:pt modelId="{EF070080-97CB-F647-902B-6489562B6021}" type="sibTrans" cxnId="{8C590C97-950B-C349-901E-2333D16EB96A}">
      <dgm:prSet/>
      <dgm:spPr/>
      <dgm:t>
        <a:bodyPr/>
        <a:lstStyle/>
        <a:p>
          <a:endParaRPr lang="fr-FR"/>
        </a:p>
      </dgm:t>
    </dgm:pt>
    <dgm:pt modelId="{F9E77391-D99B-104A-9595-0269D9E0C810}" type="pres">
      <dgm:prSet presAssocID="{253664AA-07F6-A94A-8CFA-DAC3DC0C688D}" presName="Name0" presStyleCnt="0">
        <dgm:presLayoutVars>
          <dgm:dir/>
          <dgm:resizeHandles val="exact"/>
        </dgm:presLayoutVars>
      </dgm:prSet>
      <dgm:spPr/>
      <dgm:t>
        <a:bodyPr/>
        <a:lstStyle/>
        <a:p>
          <a:endParaRPr lang="fr-FR"/>
        </a:p>
      </dgm:t>
    </dgm:pt>
    <dgm:pt modelId="{FFB08818-E178-214F-86E2-9195B05AE726}" type="pres">
      <dgm:prSet presAssocID="{253664AA-07F6-A94A-8CFA-DAC3DC0C688D}" presName="cycle" presStyleCnt="0"/>
      <dgm:spPr/>
    </dgm:pt>
    <dgm:pt modelId="{90AD63BD-6C66-E44D-B821-1919A54E71A9}" type="pres">
      <dgm:prSet presAssocID="{9291BE13-845D-D54F-8F27-D33395CF0D24}" presName="nodeFirstNode" presStyleLbl="node1" presStyleIdx="0" presStyleCnt="7">
        <dgm:presLayoutVars>
          <dgm:bulletEnabled val="1"/>
        </dgm:presLayoutVars>
      </dgm:prSet>
      <dgm:spPr/>
      <dgm:t>
        <a:bodyPr/>
        <a:lstStyle/>
        <a:p>
          <a:endParaRPr lang="fr-FR"/>
        </a:p>
      </dgm:t>
    </dgm:pt>
    <dgm:pt modelId="{979B672B-69DE-0440-B3BD-109F5D0156B7}" type="pres">
      <dgm:prSet presAssocID="{1C6106EF-842E-C440-9962-9150914DB36D}" presName="sibTransFirstNode" presStyleLbl="bgShp" presStyleIdx="0" presStyleCnt="1"/>
      <dgm:spPr/>
      <dgm:t>
        <a:bodyPr/>
        <a:lstStyle/>
        <a:p>
          <a:endParaRPr lang="fr-FR"/>
        </a:p>
      </dgm:t>
    </dgm:pt>
    <dgm:pt modelId="{C2A22BD3-FAE3-ED4E-9870-86FB704BBDF3}" type="pres">
      <dgm:prSet presAssocID="{A94638A7-1430-9646-8D0E-7BDFCE3C15EE}" presName="nodeFollowingNodes" presStyleLbl="node1" presStyleIdx="1" presStyleCnt="7">
        <dgm:presLayoutVars>
          <dgm:bulletEnabled val="1"/>
        </dgm:presLayoutVars>
      </dgm:prSet>
      <dgm:spPr/>
      <dgm:t>
        <a:bodyPr/>
        <a:lstStyle/>
        <a:p>
          <a:endParaRPr lang="fr-FR"/>
        </a:p>
      </dgm:t>
    </dgm:pt>
    <dgm:pt modelId="{B9D55E56-E1B9-5940-B660-B205DF83CAFE}" type="pres">
      <dgm:prSet presAssocID="{301DE170-D78D-0D44-891F-1C686802A95F}" presName="nodeFollowingNodes" presStyleLbl="node1" presStyleIdx="2" presStyleCnt="7">
        <dgm:presLayoutVars>
          <dgm:bulletEnabled val="1"/>
        </dgm:presLayoutVars>
      </dgm:prSet>
      <dgm:spPr/>
      <dgm:t>
        <a:bodyPr/>
        <a:lstStyle/>
        <a:p>
          <a:endParaRPr lang="fr-FR"/>
        </a:p>
      </dgm:t>
    </dgm:pt>
    <dgm:pt modelId="{7010BEE3-50A6-4C4B-A695-6214B730D9A9}" type="pres">
      <dgm:prSet presAssocID="{6F9BBF2B-4614-3D4E-92E0-A81FDD59E250}" presName="nodeFollowingNodes" presStyleLbl="node1" presStyleIdx="3" presStyleCnt="7">
        <dgm:presLayoutVars>
          <dgm:bulletEnabled val="1"/>
        </dgm:presLayoutVars>
      </dgm:prSet>
      <dgm:spPr/>
      <dgm:t>
        <a:bodyPr/>
        <a:lstStyle/>
        <a:p>
          <a:endParaRPr lang="fr-FR"/>
        </a:p>
      </dgm:t>
    </dgm:pt>
    <dgm:pt modelId="{DE130256-1C29-094C-9955-43AD1A1F6668}" type="pres">
      <dgm:prSet presAssocID="{F8AA9575-6B7B-E34A-B45A-AFDF3626F6F6}" presName="nodeFollowingNodes" presStyleLbl="node1" presStyleIdx="4" presStyleCnt="7">
        <dgm:presLayoutVars>
          <dgm:bulletEnabled val="1"/>
        </dgm:presLayoutVars>
      </dgm:prSet>
      <dgm:spPr/>
      <dgm:t>
        <a:bodyPr/>
        <a:lstStyle/>
        <a:p>
          <a:endParaRPr lang="fr-FR"/>
        </a:p>
      </dgm:t>
    </dgm:pt>
    <dgm:pt modelId="{42AF3B36-BA4D-094E-AAA0-3A7B7AA8D861}" type="pres">
      <dgm:prSet presAssocID="{653849C5-604A-FB47-B03B-A1B02D4BF0AD}" presName="nodeFollowingNodes" presStyleLbl="node1" presStyleIdx="5" presStyleCnt="7" custRadScaleRad="94704" custRadScaleInc="114857">
        <dgm:presLayoutVars>
          <dgm:bulletEnabled val="1"/>
        </dgm:presLayoutVars>
      </dgm:prSet>
      <dgm:spPr/>
      <dgm:t>
        <a:bodyPr/>
        <a:lstStyle/>
        <a:p>
          <a:endParaRPr lang="fr-FR"/>
        </a:p>
      </dgm:t>
    </dgm:pt>
    <dgm:pt modelId="{733FD4D9-1A94-4D43-ACAC-479B1099EE4D}" type="pres">
      <dgm:prSet presAssocID="{8F10B919-6B1A-5149-81AB-D5F01659D04A}" presName="nodeFollowingNodes" presStyleLbl="node1" presStyleIdx="6" presStyleCnt="7" custRadScaleRad="95247" custRadScaleInc="-112481">
        <dgm:presLayoutVars>
          <dgm:bulletEnabled val="1"/>
        </dgm:presLayoutVars>
      </dgm:prSet>
      <dgm:spPr/>
      <dgm:t>
        <a:bodyPr/>
        <a:lstStyle/>
        <a:p>
          <a:endParaRPr lang="fr-FR"/>
        </a:p>
      </dgm:t>
    </dgm:pt>
  </dgm:ptLst>
  <dgm:cxnLst>
    <dgm:cxn modelId="{DFD38A26-D643-4BE4-9C2E-4ABB902EE3B4}" type="presOf" srcId="{301DE170-D78D-0D44-891F-1C686802A95F}" destId="{B9D55E56-E1B9-5940-B660-B205DF83CAFE}" srcOrd="0" destOrd="0" presId="urn:microsoft.com/office/officeart/2005/8/layout/cycle3"/>
    <dgm:cxn modelId="{C097E932-E734-8C4C-94D4-DBAB2D74F11D}" srcId="{253664AA-07F6-A94A-8CFA-DAC3DC0C688D}" destId="{9291BE13-845D-D54F-8F27-D33395CF0D24}" srcOrd="0" destOrd="0" parTransId="{3B263A06-1D0D-C44B-A59F-ACCEC39AEAE4}" sibTransId="{1C6106EF-842E-C440-9962-9150914DB36D}"/>
    <dgm:cxn modelId="{98B6BD86-DC69-42AF-A50E-F3A5D048DAC5}" type="presOf" srcId="{6F9BBF2B-4614-3D4E-92E0-A81FDD59E250}" destId="{7010BEE3-50A6-4C4B-A695-6214B730D9A9}" srcOrd="0" destOrd="0" presId="urn:microsoft.com/office/officeart/2005/8/layout/cycle3"/>
    <dgm:cxn modelId="{23900CEA-1721-A54F-80DD-64849222D9DB}" srcId="{253664AA-07F6-A94A-8CFA-DAC3DC0C688D}" destId="{F8AA9575-6B7B-E34A-B45A-AFDF3626F6F6}" srcOrd="4" destOrd="0" parTransId="{272A0B2B-6F6F-2448-A7E6-21E200DB8944}" sibTransId="{56F7FAAB-80D5-3C4F-B2A3-43D0EE82F747}"/>
    <dgm:cxn modelId="{5A77B8B9-F28C-2C45-8BB6-E9B8DC695F5C}" srcId="{253664AA-07F6-A94A-8CFA-DAC3DC0C688D}" destId="{301DE170-D78D-0D44-891F-1C686802A95F}" srcOrd="2" destOrd="0" parTransId="{43E18972-0878-6047-A5DC-CB6D5BAC55B4}" sibTransId="{17B2667F-7FD6-E84F-BBE1-85FD46C37688}"/>
    <dgm:cxn modelId="{8C590C97-950B-C349-901E-2333D16EB96A}" srcId="{253664AA-07F6-A94A-8CFA-DAC3DC0C688D}" destId="{8F10B919-6B1A-5149-81AB-D5F01659D04A}" srcOrd="6" destOrd="0" parTransId="{5D85D794-7DD5-CA43-886D-3309731E8367}" sibTransId="{EF070080-97CB-F647-902B-6489562B6021}"/>
    <dgm:cxn modelId="{D091E6AB-358C-874A-BD12-AC4D4A0454E9}" srcId="{253664AA-07F6-A94A-8CFA-DAC3DC0C688D}" destId="{6F9BBF2B-4614-3D4E-92E0-A81FDD59E250}" srcOrd="3" destOrd="0" parTransId="{49223493-A679-4E45-B0BE-AB17FBAA3910}" sibTransId="{19471116-8772-854D-A571-23688E5DBB54}"/>
    <dgm:cxn modelId="{6F596267-883D-4D72-9B29-079B4B5D9E0B}" type="presOf" srcId="{9291BE13-845D-D54F-8F27-D33395CF0D24}" destId="{90AD63BD-6C66-E44D-B821-1919A54E71A9}" srcOrd="0" destOrd="0" presId="urn:microsoft.com/office/officeart/2005/8/layout/cycle3"/>
    <dgm:cxn modelId="{F2B9FC2F-E843-438F-BDF0-969C3F63BEED}" type="presOf" srcId="{F8AA9575-6B7B-E34A-B45A-AFDF3626F6F6}" destId="{DE130256-1C29-094C-9955-43AD1A1F6668}" srcOrd="0" destOrd="0" presId="urn:microsoft.com/office/officeart/2005/8/layout/cycle3"/>
    <dgm:cxn modelId="{010C0ABE-7F6F-42BA-AFB9-FD5B6C59ED88}" type="presOf" srcId="{8F10B919-6B1A-5149-81AB-D5F01659D04A}" destId="{733FD4D9-1A94-4D43-ACAC-479B1099EE4D}" srcOrd="0" destOrd="0" presId="urn:microsoft.com/office/officeart/2005/8/layout/cycle3"/>
    <dgm:cxn modelId="{A5EFA7F1-5421-4344-AE89-59A87670617B}" type="presOf" srcId="{1C6106EF-842E-C440-9962-9150914DB36D}" destId="{979B672B-69DE-0440-B3BD-109F5D0156B7}" srcOrd="0" destOrd="0" presId="urn:microsoft.com/office/officeart/2005/8/layout/cycle3"/>
    <dgm:cxn modelId="{1B6C54F5-244D-4ADA-BAC4-01C1DFFF23AF}" type="presOf" srcId="{253664AA-07F6-A94A-8CFA-DAC3DC0C688D}" destId="{F9E77391-D99B-104A-9595-0269D9E0C810}" srcOrd="0" destOrd="0" presId="urn:microsoft.com/office/officeart/2005/8/layout/cycle3"/>
    <dgm:cxn modelId="{A85E4038-775B-BD4A-A5C1-54D697B20BEC}" srcId="{253664AA-07F6-A94A-8CFA-DAC3DC0C688D}" destId="{653849C5-604A-FB47-B03B-A1B02D4BF0AD}" srcOrd="5" destOrd="0" parTransId="{3333580F-41EC-8E49-8692-6534A9E88E44}" sibTransId="{BB1E8AB6-9FA7-9043-9ECB-A375D38DAF80}"/>
    <dgm:cxn modelId="{082FB8B9-AC39-EA47-9D9B-FB0B74FE8F41}" srcId="{253664AA-07F6-A94A-8CFA-DAC3DC0C688D}" destId="{A94638A7-1430-9646-8D0E-7BDFCE3C15EE}" srcOrd="1" destOrd="0" parTransId="{F976D0B8-8F4A-6A42-BA48-43C3644DBF3F}" sibTransId="{F659F548-9D06-3949-B48E-4933C10A59EE}"/>
    <dgm:cxn modelId="{947F150F-EA0F-46E9-B7EB-B7D520195CFC}" type="presOf" srcId="{A94638A7-1430-9646-8D0E-7BDFCE3C15EE}" destId="{C2A22BD3-FAE3-ED4E-9870-86FB704BBDF3}" srcOrd="0" destOrd="0" presId="urn:microsoft.com/office/officeart/2005/8/layout/cycle3"/>
    <dgm:cxn modelId="{61A31A42-4969-4EE3-97F6-223034C8A77D}" type="presOf" srcId="{653849C5-604A-FB47-B03B-A1B02D4BF0AD}" destId="{42AF3B36-BA4D-094E-AAA0-3A7B7AA8D861}" srcOrd="0" destOrd="0" presId="urn:microsoft.com/office/officeart/2005/8/layout/cycle3"/>
    <dgm:cxn modelId="{19E34AFB-B9DC-4B8E-89CA-CFD53FEDBE6F}" type="presParOf" srcId="{F9E77391-D99B-104A-9595-0269D9E0C810}" destId="{FFB08818-E178-214F-86E2-9195B05AE726}" srcOrd="0" destOrd="0" presId="urn:microsoft.com/office/officeart/2005/8/layout/cycle3"/>
    <dgm:cxn modelId="{4175FD38-629A-4807-941F-44E127BBC345}" type="presParOf" srcId="{FFB08818-E178-214F-86E2-9195B05AE726}" destId="{90AD63BD-6C66-E44D-B821-1919A54E71A9}" srcOrd="0" destOrd="0" presId="urn:microsoft.com/office/officeart/2005/8/layout/cycle3"/>
    <dgm:cxn modelId="{39C6B9D8-27C9-4451-A9ED-7A9F0E1A7CFC}" type="presParOf" srcId="{FFB08818-E178-214F-86E2-9195B05AE726}" destId="{979B672B-69DE-0440-B3BD-109F5D0156B7}" srcOrd="1" destOrd="0" presId="urn:microsoft.com/office/officeart/2005/8/layout/cycle3"/>
    <dgm:cxn modelId="{CCA3E442-E6C0-40EE-93A4-C85CADACB793}" type="presParOf" srcId="{FFB08818-E178-214F-86E2-9195B05AE726}" destId="{C2A22BD3-FAE3-ED4E-9870-86FB704BBDF3}" srcOrd="2" destOrd="0" presId="urn:microsoft.com/office/officeart/2005/8/layout/cycle3"/>
    <dgm:cxn modelId="{360F4EDF-7651-4E58-BB19-83FF7594E275}" type="presParOf" srcId="{FFB08818-E178-214F-86E2-9195B05AE726}" destId="{B9D55E56-E1B9-5940-B660-B205DF83CAFE}" srcOrd="3" destOrd="0" presId="urn:microsoft.com/office/officeart/2005/8/layout/cycle3"/>
    <dgm:cxn modelId="{602C6D9A-B27D-4C7A-A287-4BB28B39CFFD}" type="presParOf" srcId="{FFB08818-E178-214F-86E2-9195B05AE726}" destId="{7010BEE3-50A6-4C4B-A695-6214B730D9A9}" srcOrd="4" destOrd="0" presId="urn:microsoft.com/office/officeart/2005/8/layout/cycle3"/>
    <dgm:cxn modelId="{9E225395-A7C2-463C-8F1C-E6465CF966F1}" type="presParOf" srcId="{FFB08818-E178-214F-86E2-9195B05AE726}" destId="{DE130256-1C29-094C-9955-43AD1A1F6668}" srcOrd="5" destOrd="0" presId="urn:microsoft.com/office/officeart/2005/8/layout/cycle3"/>
    <dgm:cxn modelId="{CDD84EE7-EF84-4A8D-9CA0-FD754111F785}" type="presParOf" srcId="{FFB08818-E178-214F-86E2-9195B05AE726}" destId="{42AF3B36-BA4D-094E-AAA0-3A7B7AA8D861}" srcOrd="6" destOrd="0" presId="urn:microsoft.com/office/officeart/2005/8/layout/cycle3"/>
    <dgm:cxn modelId="{D4AA446A-1F2A-467E-AE0F-2D49164723A5}" type="presParOf" srcId="{FFB08818-E178-214F-86E2-9195B05AE726}" destId="{733FD4D9-1A94-4D43-ACAC-479B1099EE4D}" srcOrd="7" destOrd="0" presId="urn:microsoft.com/office/officeart/2005/8/layout/cycle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979B672B-69DE-0440-B3BD-109F5D0156B7}">
      <dsp:nvSpPr>
        <dsp:cNvPr id="0" name=""/>
        <dsp:cNvSpPr/>
      </dsp:nvSpPr>
      <dsp:spPr>
        <a:xfrm>
          <a:off x="296024" y="187912"/>
          <a:ext cx="4360950" cy="4360950"/>
        </a:xfrm>
        <a:prstGeom prst="circularArrow">
          <a:avLst>
            <a:gd name="adj1" fmla="val 5544"/>
            <a:gd name="adj2" fmla="val 330680"/>
            <a:gd name="adj3" fmla="val 14551829"/>
            <a:gd name="adj4" fmla="val 16929639"/>
            <a:gd name="adj5" fmla="val 5757"/>
          </a:avLst>
        </a:prstGeom>
        <a:solidFill>
          <a:srgbClr val="4BB708"/>
        </a:solidFill>
        <a:ln w="19050">
          <a:solidFill>
            <a:srgbClr val="4BB708"/>
          </a:solidFill>
        </a:ln>
        <a:effectLst>
          <a:outerShdw blurRad="40000" dist="23000" dir="5400000" rotWithShape="0">
            <a:srgbClr val="000000">
              <a:alpha val="35000"/>
            </a:srgbClr>
          </a:outerShdw>
        </a:effectLst>
      </dsp:spPr>
      <dsp:style>
        <a:lnRef idx="0">
          <a:scrgbClr r="0" g="0" b="0"/>
        </a:lnRef>
        <a:fillRef idx="1">
          <a:scrgbClr r="0" g="0" b="0"/>
        </a:fillRef>
        <a:effectRef idx="2">
          <a:scrgbClr r="0" g="0" b="0"/>
        </a:effectRef>
        <a:fontRef idx="minor"/>
      </dsp:style>
    </dsp:sp>
    <dsp:sp modelId="{90AD63BD-6C66-E44D-B821-1919A54E71A9}">
      <dsp:nvSpPr>
        <dsp:cNvPr id="0" name=""/>
        <dsp:cNvSpPr/>
      </dsp:nvSpPr>
      <dsp:spPr>
        <a:xfrm>
          <a:off x="1815052" y="220219"/>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Demande de projet/chiffrage reçue du bénéficiaire</a:t>
          </a:r>
        </a:p>
      </dsp:txBody>
      <dsp:txXfrm>
        <a:off x="1815052" y="220219"/>
        <a:ext cx="1322895" cy="661447"/>
      </dsp:txXfrm>
    </dsp:sp>
    <dsp:sp modelId="{C2A22BD3-FAE3-ED4E-9870-86FB704BBDF3}">
      <dsp:nvSpPr>
        <dsp:cNvPr id="0" name=""/>
        <dsp:cNvSpPr/>
      </dsp:nvSpPr>
      <dsp:spPr>
        <a:xfrm>
          <a:off x="3269008" y="92040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Optimisation, estimation des CEE par Capital Energy</a:t>
          </a:r>
        </a:p>
        <a:p>
          <a:pPr lvl="0" algn="ctr" defTabSz="400050">
            <a:lnSpc>
              <a:spcPct val="90000"/>
            </a:lnSpc>
            <a:spcBef>
              <a:spcPct val="0"/>
            </a:spcBef>
            <a:spcAft>
              <a:spcPct val="35000"/>
            </a:spcAft>
          </a:pPr>
          <a:r>
            <a:rPr lang="fr-FR" sz="900" b="0" kern="1200" dirty="0"/>
            <a:t>Délai : 3 jours ouvrés</a:t>
          </a:r>
        </a:p>
      </dsp:txBody>
      <dsp:txXfrm>
        <a:off x="3269008" y="920407"/>
        <a:ext cx="1322895" cy="661447"/>
      </dsp:txXfrm>
    </dsp:sp>
    <dsp:sp modelId="{B9D55E56-E1B9-5940-B660-B205DF83CAFE}">
      <dsp:nvSpPr>
        <dsp:cNvPr id="0" name=""/>
        <dsp:cNvSpPr/>
      </dsp:nvSpPr>
      <dsp:spPr>
        <a:xfrm>
          <a:off x="3628106" y="249371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smtClean="0"/>
            <a:t>Réalisation des travaux par le bénéficiaire</a:t>
          </a:r>
          <a:endParaRPr lang="fr-FR" sz="900" b="1" kern="1200" dirty="0"/>
        </a:p>
      </dsp:txBody>
      <dsp:txXfrm>
        <a:off x="3628106" y="2493717"/>
        <a:ext cx="1322895" cy="661447"/>
      </dsp:txXfrm>
    </dsp:sp>
    <dsp:sp modelId="{7010BEE3-50A6-4C4B-A695-6214B730D9A9}">
      <dsp:nvSpPr>
        <dsp:cNvPr id="0" name=""/>
        <dsp:cNvSpPr/>
      </dsp:nvSpPr>
      <dsp:spPr>
        <a:xfrm>
          <a:off x="2621937" y="3755413"/>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Transmission des documents à Capital Energy</a:t>
          </a:r>
        </a:p>
        <a:p>
          <a:pPr lvl="0" algn="ctr" defTabSz="400050">
            <a:lnSpc>
              <a:spcPct val="90000"/>
            </a:lnSpc>
            <a:spcBef>
              <a:spcPct val="0"/>
            </a:spcBef>
            <a:spcAft>
              <a:spcPct val="35000"/>
            </a:spcAft>
          </a:pPr>
          <a:r>
            <a:rPr lang="fr-FR" sz="900" b="0" i="0" kern="1200" dirty="0"/>
            <a:t>Délai : dès la fin des travaux</a:t>
          </a:r>
        </a:p>
      </dsp:txBody>
      <dsp:txXfrm>
        <a:off x="2621937" y="3755413"/>
        <a:ext cx="1322895" cy="661447"/>
      </dsp:txXfrm>
    </dsp:sp>
    <dsp:sp modelId="{DE130256-1C29-094C-9955-43AD1A1F6668}">
      <dsp:nvSpPr>
        <dsp:cNvPr id="0" name=""/>
        <dsp:cNvSpPr/>
      </dsp:nvSpPr>
      <dsp:spPr>
        <a:xfrm>
          <a:off x="1008166" y="3755413"/>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Dépôt du dossier de demande de CEE par Capital Energy</a:t>
          </a:r>
        </a:p>
      </dsp:txBody>
      <dsp:txXfrm>
        <a:off x="1008166" y="3755413"/>
        <a:ext cx="1322895" cy="661447"/>
      </dsp:txXfrm>
    </dsp:sp>
    <dsp:sp modelId="{42AF3B36-BA4D-094E-AAA0-3A7B7AA8D861}">
      <dsp:nvSpPr>
        <dsp:cNvPr id="0" name=""/>
        <dsp:cNvSpPr/>
      </dsp:nvSpPr>
      <dsp:spPr>
        <a:xfrm>
          <a:off x="443037" y="97564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Paiement des CEE par Capital Energy</a:t>
          </a:r>
        </a:p>
        <a:p>
          <a:pPr lvl="0" algn="ctr" defTabSz="400050">
            <a:lnSpc>
              <a:spcPct val="90000"/>
            </a:lnSpc>
            <a:spcBef>
              <a:spcPct val="0"/>
            </a:spcBef>
            <a:spcAft>
              <a:spcPct val="35000"/>
            </a:spcAft>
          </a:pPr>
          <a:r>
            <a:rPr lang="fr-FR" sz="900" b="0" kern="1200" dirty="0"/>
            <a:t>Délai : après la valiation du dossier au Pôle National</a:t>
          </a:r>
        </a:p>
      </dsp:txBody>
      <dsp:txXfrm>
        <a:off x="443037" y="975647"/>
        <a:ext cx="1322895" cy="661447"/>
      </dsp:txXfrm>
    </dsp:sp>
    <dsp:sp modelId="{733FD4D9-1A94-4D43-ACAC-479B1099EE4D}">
      <dsp:nvSpPr>
        <dsp:cNvPr id="0" name=""/>
        <dsp:cNvSpPr/>
      </dsp:nvSpPr>
      <dsp:spPr>
        <a:xfrm>
          <a:off x="82759" y="2449532"/>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Validation du dossier par le Pôle National</a:t>
          </a:r>
          <a:endParaRPr lang="fr-FR" sz="900" b="1" i="0" u="sng" kern="1200" dirty="0"/>
        </a:p>
      </dsp:txBody>
      <dsp:txXfrm>
        <a:off x="82759" y="2449532"/>
        <a:ext cx="1322895" cy="661447"/>
      </dsp:txXfrm>
    </dsp:sp>
  </dsp:spTree>
</dsp:drawing>
</file>

<file path=xl/diagrams/layout1.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 Id="rId5" Type="http://schemas.openxmlformats.org/officeDocument/2006/relationships/image" Target="../media/image10.png"/><Relationship Id="rId4"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414619</xdr:colOff>
      <xdr:row>7</xdr:row>
      <xdr:rowOff>134476</xdr:rowOff>
    </xdr:from>
    <xdr:to>
      <xdr:col>1</xdr:col>
      <xdr:colOff>5367619</xdr:colOff>
      <xdr:row>31</xdr:row>
      <xdr:rowOff>56682</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247650</xdr:colOff>
      <xdr:row>0</xdr:row>
      <xdr:rowOff>104775</xdr:rowOff>
    </xdr:from>
    <xdr:to>
      <xdr:col>1</xdr:col>
      <xdr:colOff>895350</xdr:colOff>
      <xdr:row>3</xdr:row>
      <xdr:rowOff>0</xdr:rowOff>
    </xdr:to>
    <xdr:pic>
      <xdr:nvPicPr>
        <xdr:cNvPr id="21969" name="Image 2" descr="LOGO.JPG"/>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1009650" y="104775"/>
          <a:ext cx="647700"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2229970</xdr:colOff>
      <xdr:row>16</xdr:row>
      <xdr:rowOff>112059</xdr:rowOff>
    </xdr:from>
    <xdr:to>
      <xdr:col>1</xdr:col>
      <xdr:colOff>3619499</xdr:colOff>
      <xdr:row>26</xdr:row>
      <xdr:rowOff>112058</xdr:rowOff>
    </xdr:to>
    <xdr:sp macro="" textlink="">
      <xdr:nvSpPr>
        <xdr:cNvPr id="5" name="ZoneTexte 4"/>
        <xdr:cNvSpPr txBox="1"/>
      </xdr:nvSpPr>
      <xdr:spPr>
        <a:xfrm>
          <a:off x="2229970" y="3496235"/>
          <a:ext cx="1389529" cy="1904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lang="fr-FR" sz="1400" b="1" i="0">
              <a:solidFill>
                <a:srgbClr val="3E4140"/>
              </a:solidFill>
            </a:rPr>
            <a:t>La chronologie est primordiale dans la réalisation d'un dossier de demande de CEE.</a:t>
          </a:r>
        </a:p>
      </xdr:txBody>
    </xdr:sp>
    <xdr:clientData/>
  </xdr:twoCellAnchor>
  <xdr:twoCellAnchor>
    <xdr:from>
      <xdr:col>1</xdr:col>
      <xdr:colOff>5425328</xdr:colOff>
      <xdr:row>21</xdr:row>
      <xdr:rowOff>119904</xdr:rowOff>
    </xdr:from>
    <xdr:to>
      <xdr:col>1</xdr:col>
      <xdr:colOff>5698752</xdr:colOff>
      <xdr:row>23</xdr:row>
      <xdr:rowOff>45946</xdr:rowOff>
    </xdr:to>
    <xdr:sp macro="" textlink="">
      <xdr:nvSpPr>
        <xdr:cNvPr id="6" name="ZoneTexte 5"/>
        <xdr:cNvSpPr txBox="1"/>
      </xdr:nvSpPr>
      <xdr:spPr>
        <a:xfrm>
          <a:off x="5425328" y="4453779"/>
          <a:ext cx="273424"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1</a:t>
          </a:r>
        </a:p>
      </xdr:txBody>
    </xdr:sp>
    <xdr:clientData/>
  </xdr:twoCellAnchor>
  <xdr:twoCellAnchor>
    <xdr:from>
      <xdr:col>1</xdr:col>
      <xdr:colOff>4424083</xdr:colOff>
      <xdr:row>28</xdr:row>
      <xdr:rowOff>68357</xdr:rowOff>
    </xdr:from>
    <xdr:to>
      <xdr:col>1</xdr:col>
      <xdr:colOff>4769225</xdr:colOff>
      <xdr:row>29</xdr:row>
      <xdr:rowOff>184899</xdr:rowOff>
    </xdr:to>
    <xdr:sp macro="" textlink="">
      <xdr:nvSpPr>
        <xdr:cNvPr id="7" name="ZoneTexte 6"/>
        <xdr:cNvSpPr txBox="1"/>
      </xdr:nvSpPr>
      <xdr:spPr>
        <a:xfrm>
          <a:off x="4424083" y="5735732"/>
          <a:ext cx="345142"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2</a:t>
          </a:r>
        </a:p>
      </xdr:txBody>
    </xdr:sp>
    <xdr:clientData/>
  </xdr:twoCellAnchor>
  <xdr:twoCellAnchor>
    <xdr:from>
      <xdr:col>1</xdr:col>
      <xdr:colOff>145678</xdr:colOff>
      <xdr:row>21</xdr:row>
      <xdr:rowOff>64995</xdr:rowOff>
    </xdr:from>
    <xdr:to>
      <xdr:col>1</xdr:col>
      <xdr:colOff>912161</xdr:colOff>
      <xdr:row>22</xdr:row>
      <xdr:rowOff>181537</xdr:rowOff>
    </xdr:to>
    <xdr:sp macro="" textlink="">
      <xdr:nvSpPr>
        <xdr:cNvPr id="8" name="ZoneTexte 7"/>
        <xdr:cNvSpPr txBox="1"/>
      </xdr:nvSpPr>
      <xdr:spPr>
        <a:xfrm>
          <a:off x="145678" y="4401671"/>
          <a:ext cx="766483"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3</a:t>
          </a:r>
        </a:p>
      </xdr:txBody>
    </xdr:sp>
    <xdr:clientData/>
  </xdr:twoCellAnchor>
  <xdr:twoCellAnchor>
    <xdr:from>
      <xdr:col>0</xdr:col>
      <xdr:colOff>521805</xdr:colOff>
      <xdr:row>2</xdr:row>
      <xdr:rowOff>132522</xdr:rowOff>
    </xdr:from>
    <xdr:to>
      <xdr:col>1</xdr:col>
      <xdr:colOff>1442555</xdr:colOff>
      <xdr:row>5</xdr:row>
      <xdr:rowOff>88349</xdr:rowOff>
    </xdr:to>
    <xdr:sp macro="" textlink="">
      <xdr:nvSpPr>
        <xdr:cNvPr id="10" name="ZoneTexte 9"/>
        <xdr:cNvSpPr txBox="1"/>
      </xdr:nvSpPr>
      <xdr:spPr>
        <a:xfrm>
          <a:off x="521805" y="704022"/>
          <a:ext cx="1682750" cy="527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0</xdr:row>
      <xdr:rowOff>57150</xdr:rowOff>
    </xdr:from>
    <xdr:to>
      <xdr:col>10</xdr:col>
      <xdr:colOff>66675</xdr:colOff>
      <xdr:row>10</xdr:row>
      <xdr:rowOff>171450</xdr:rowOff>
    </xdr:to>
    <xdr:pic>
      <xdr:nvPicPr>
        <xdr:cNvPr id="23828" name="Image 3" descr="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29925" y="57150"/>
          <a:ext cx="1762125" cy="1819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42839</xdr:colOff>
      <xdr:row>148</xdr:row>
      <xdr:rowOff>0</xdr:rowOff>
    </xdr:from>
    <xdr:to>
      <xdr:col>7</xdr:col>
      <xdr:colOff>1347886</xdr:colOff>
      <xdr:row>148</xdr:row>
      <xdr:rowOff>286113</xdr:rowOff>
    </xdr:to>
    <xdr:sp macro="" textlink="">
      <xdr:nvSpPr>
        <xdr:cNvPr id="12" name="ZoneTexte 11"/>
        <xdr:cNvSpPr txBox="1"/>
      </xdr:nvSpPr>
      <xdr:spPr bwMode="auto">
        <a:xfrm>
          <a:off x="304777" y="35647345"/>
          <a:ext cx="11663484" cy="33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a:solidFill>
                <a:srgbClr val="92D050"/>
              </a:solidFill>
              <a:effectLst/>
              <a:latin typeface="+mn-lt"/>
              <a:ea typeface="+mn-ea"/>
              <a:cs typeface="+mn-cs"/>
            </a:rPr>
            <a:t>4. </a:t>
          </a:r>
          <a:r>
            <a:rPr lang="fr-FR" sz="2000" b="1">
              <a:solidFill>
                <a:schemeClr val="bg1">
                  <a:lumMod val="50000"/>
                </a:schemeClr>
              </a:solidFill>
              <a:effectLst/>
              <a:latin typeface="+mn-lt"/>
              <a:ea typeface="+mn-ea"/>
              <a:cs typeface="+mn-cs"/>
            </a:rPr>
            <a:t>VALORISATION DES CERTIFICATS</a:t>
          </a:r>
        </a:p>
        <a:p>
          <a:endParaRPr lang="fr-FR" sz="900" b="1">
            <a:solidFill>
              <a:schemeClr val="bg1">
                <a:lumMod val="50000"/>
              </a:schemeClr>
            </a:solidFill>
            <a:effectLst/>
            <a:latin typeface="+mn-lt"/>
            <a:ea typeface="+mn-ea"/>
            <a:cs typeface="+mn-cs"/>
          </a:endParaRPr>
        </a:p>
      </xdr:txBody>
    </xdr:sp>
    <xdr:clientData/>
  </xdr:twoCellAnchor>
  <xdr:twoCellAnchor editAs="oneCell">
    <xdr:from>
      <xdr:col>1</xdr:col>
      <xdr:colOff>1695450</xdr:colOff>
      <xdr:row>275</xdr:row>
      <xdr:rowOff>28575</xdr:rowOff>
    </xdr:from>
    <xdr:to>
      <xdr:col>3</xdr:col>
      <xdr:colOff>104775</xdr:colOff>
      <xdr:row>280</xdr:row>
      <xdr:rowOff>180975</xdr:rowOff>
    </xdr:to>
    <xdr:pic>
      <xdr:nvPicPr>
        <xdr:cNvPr id="23830" name="Image 9"/>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r="54050" b="54259"/>
        <a:stretch>
          <a:fillRect/>
        </a:stretch>
      </xdr:blipFill>
      <xdr:spPr bwMode="auto">
        <a:xfrm>
          <a:off x="1962150" y="68980050"/>
          <a:ext cx="3400425" cy="1390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11381</xdr:colOff>
      <xdr:row>148</xdr:row>
      <xdr:rowOff>0</xdr:rowOff>
    </xdr:from>
    <xdr:to>
      <xdr:col>9</xdr:col>
      <xdr:colOff>22978</xdr:colOff>
      <xdr:row>148</xdr:row>
      <xdr:rowOff>346362</xdr:rowOff>
    </xdr:to>
    <xdr:sp macro="" textlink="">
      <xdr:nvSpPr>
        <xdr:cNvPr id="32" name="ZoneTexte 31"/>
        <xdr:cNvSpPr txBox="1"/>
      </xdr:nvSpPr>
      <xdr:spPr bwMode="auto">
        <a:xfrm>
          <a:off x="283524" y="37544830"/>
          <a:ext cx="12121954" cy="425282"/>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4. VALORISATION DES CERTIFICATS</a:t>
          </a:r>
        </a:p>
      </xdr:txBody>
    </xdr:sp>
    <xdr:clientData/>
  </xdr:twoCellAnchor>
  <xdr:twoCellAnchor>
    <xdr:from>
      <xdr:col>1</xdr:col>
      <xdr:colOff>10391</xdr:colOff>
      <xdr:row>155</xdr:row>
      <xdr:rowOff>44074</xdr:rowOff>
    </xdr:from>
    <xdr:to>
      <xdr:col>9</xdr:col>
      <xdr:colOff>6277</xdr:colOff>
      <xdr:row>157</xdr:row>
      <xdr:rowOff>82625</xdr:rowOff>
    </xdr:to>
    <xdr:sp macro="" textlink="">
      <xdr:nvSpPr>
        <xdr:cNvPr id="34" name="ZoneTexte 33"/>
        <xdr:cNvSpPr txBox="1"/>
      </xdr:nvSpPr>
      <xdr:spPr bwMode="auto">
        <a:xfrm>
          <a:off x="277091" y="41706424"/>
          <a:ext cx="12149786" cy="41955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5. INSTRUCTION, FACTURATION ET REGLEMENT</a:t>
          </a:r>
        </a:p>
      </xdr:txBody>
    </xdr:sp>
    <xdr:clientData/>
  </xdr:twoCellAnchor>
  <xdr:twoCellAnchor>
    <xdr:from>
      <xdr:col>1</xdr:col>
      <xdr:colOff>10638</xdr:colOff>
      <xdr:row>163</xdr:row>
      <xdr:rowOff>158886</xdr:rowOff>
    </xdr:from>
    <xdr:to>
      <xdr:col>8</xdr:col>
      <xdr:colOff>28295</xdr:colOff>
      <xdr:row>166</xdr:row>
      <xdr:rowOff>6482</xdr:rowOff>
    </xdr:to>
    <xdr:sp macro="" textlink="">
      <xdr:nvSpPr>
        <xdr:cNvPr id="35" name="ZoneTexte 34"/>
        <xdr:cNvSpPr txBox="1"/>
      </xdr:nvSpPr>
      <xdr:spPr bwMode="auto">
        <a:xfrm>
          <a:off x="282781" y="42803672"/>
          <a:ext cx="12087193" cy="405489"/>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6. ELEMENTS CONSTITUTIFS DU DOSSIER</a:t>
          </a:r>
        </a:p>
      </xdr:txBody>
    </xdr:sp>
    <xdr:clientData/>
  </xdr:twoCellAnchor>
  <xdr:twoCellAnchor>
    <xdr:from>
      <xdr:col>1</xdr:col>
      <xdr:colOff>7175</xdr:colOff>
      <xdr:row>174</xdr:row>
      <xdr:rowOff>118992</xdr:rowOff>
    </xdr:from>
    <xdr:to>
      <xdr:col>8</xdr:col>
      <xdr:colOff>34357</xdr:colOff>
      <xdr:row>176</xdr:row>
      <xdr:rowOff>163233</xdr:rowOff>
    </xdr:to>
    <xdr:sp macro="" textlink="">
      <xdr:nvSpPr>
        <xdr:cNvPr id="36" name="ZoneTexte 35"/>
        <xdr:cNvSpPr txBox="1"/>
      </xdr:nvSpPr>
      <xdr:spPr bwMode="auto">
        <a:xfrm>
          <a:off x="279318" y="47403813"/>
          <a:ext cx="12096718" cy="398027"/>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7. PLANNING</a:t>
          </a:r>
        </a:p>
      </xdr:txBody>
    </xdr:sp>
    <xdr:clientData/>
  </xdr:twoCellAnchor>
  <xdr:twoCellAnchor>
    <xdr:from>
      <xdr:col>1</xdr:col>
      <xdr:colOff>17319</xdr:colOff>
      <xdr:row>214</xdr:row>
      <xdr:rowOff>121227</xdr:rowOff>
    </xdr:from>
    <xdr:to>
      <xdr:col>9</xdr:col>
      <xdr:colOff>217</xdr:colOff>
      <xdr:row>216</xdr:row>
      <xdr:rowOff>3460</xdr:rowOff>
    </xdr:to>
    <xdr:sp macro="" textlink="">
      <xdr:nvSpPr>
        <xdr:cNvPr id="37" name="ZoneTexte 36"/>
        <xdr:cNvSpPr txBox="1"/>
      </xdr:nvSpPr>
      <xdr:spPr bwMode="auto">
        <a:xfrm>
          <a:off x="284019" y="57233127"/>
          <a:ext cx="11984398" cy="415633"/>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8. RESPONSABILITE</a:t>
          </a:r>
        </a:p>
      </xdr:txBody>
    </xdr:sp>
    <xdr:clientData/>
  </xdr:twoCellAnchor>
  <xdr:twoCellAnchor editAs="oneCell">
    <xdr:from>
      <xdr:col>0</xdr:col>
      <xdr:colOff>190500</xdr:colOff>
      <xdr:row>19</xdr:row>
      <xdr:rowOff>47625</xdr:rowOff>
    </xdr:from>
    <xdr:to>
      <xdr:col>6</xdr:col>
      <xdr:colOff>1076325</xdr:colOff>
      <xdr:row>52</xdr:row>
      <xdr:rowOff>171450</xdr:rowOff>
    </xdr:to>
    <xdr:pic>
      <xdr:nvPicPr>
        <xdr:cNvPr id="23836" name="Image 40" descr="C:\Users\Clarisse\AppData\Local\Microsoft\Windows\INetCache\Content.Word\iStock_ordi.jpg"/>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90500" y="3914775"/>
          <a:ext cx="9753600" cy="6229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13855</xdr:colOff>
      <xdr:row>245</xdr:row>
      <xdr:rowOff>13851</xdr:rowOff>
    </xdr:from>
    <xdr:to>
      <xdr:col>9</xdr:col>
      <xdr:colOff>217</xdr:colOff>
      <xdr:row>247</xdr:row>
      <xdr:rowOff>51949</xdr:rowOff>
    </xdr:to>
    <xdr:sp macro="" textlink="">
      <xdr:nvSpPr>
        <xdr:cNvPr id="38" name="ZoneTexte 37"/>
        <xdr:cNvSpPr txBox="1"/>
      </xdr:nvSpPr>
      <xdr:spPr bwMode="auto">
        <a:xfrm>
          <a:off x="273628" y="61025806"/>
          <a:ext cx="12126407" cy="38446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9. ACCEPTATION</a:t>
          </a:r>
        </a:p>
      </xdr:txBody>
    </xdr:sp>
    <xdr:clientData/>
  </xdr:twoCellAnchor>
  <xdr:twoCellAnchor>
    <xdr:from>
      <xdr:col>1</xdr:col>
      <xdr:colOff>12112</xdr:colOff>
      <xdr:row>95</xdr:row>
      <xdr:rowOff>0</xdr:rowOff>
    </xdr:from>
    <xdr:to>
      <xdr:col>9</xdr:col>
      <xdr:colOff>4535</xdr:colOff>
      <xdr:row>97</xdr:row>
      <xdr:rowOff>13854</xdr:rowOff>
    </xdr:to>
    <xdr:sp macro="" textlink="">
      <xdr:nvSpPr>
        <xdr:cNvPr id="39" name="ZoneTexte 38"/>
        <xdr:cNvSpPr txBox="1"/>
      </xdr:nvSpPr>
      <xdr:spPr bwMode="auto">
        <a:xfrm>
          <a:off x="278812" y="19178157"/>
          <a:ext cx="12146323" cy="419097"/>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1. INTRODUCTION</a:t>
          </a:r>
        </a:p>
      </xdr:txBody>
    </xdr:sp>
    <xdr:clientData/>
  </xdr:twoCellAnchor>
  <xdr:twoCellAnchor editAs="oneCell">
    <xdr:from>
      <xdr:col>7</xdr:col>
      <xdr:colOff>371475</xdr:colOff>
      <xdr:row>10</xdr:row>
      <xdr:rowOff>295275</xdr:rowOff>
    </xdr:from>
    <xdr:to>
      <xdr:col>9</xdr:col>
      <xdr:colOff>57150</xdr:colOff>
      <xdr:row>21</xdr:row>
      <xdr:rowOff>9525</xdr:rowOff>
    </xdr:to>
    <xdr:pic>
      <xdr:nvPicPr>
        <xdr:cNvPr id="23839" name="Image 43" descr="\\Srvw2k3\Commun$\MARKETING\KE-BOITE A OUTILS\PICTO\CMJN\CEE.jpg"/>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0982325" y="2000250"/>
          <a:ext cx="1466850" cy="2238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225136</xdr:colOff>
      <xdr:row>2</xdr:row>
      <xdr:rowOff>105018</xdr:rowOff>
    </xdr:from>
    <xdr:to>
      <xdr:col>5</xdr:col>
      <xdr:colOff>626546</xdr:colOff>
      <xdr:row>7</xdr:row>
      <xdr:rowOff>170094</xdr:rowOff>
    </xdr:to>
    <xdr:sp macro="" textlink="">
      <xdr:nvSpPr>
        <xdr:cNvPr id="33" name="ZoneTexte 32"/>
        <xdr:cNvSpPr txBox="1"/>
      </xdr:nvSpPr>
      <xdr:spPr>
        <a:xfrm>
          <a:off x="225136" y="363554"/>
          <a:ext cx="7966981" cy="94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3600" b="1">
              <a:solidFill>
                <a:srgbClr val="4BB708"/>
              </a:solidFill>
              <a:effectLst/>
              <a:latin typeface="Verdana" panose="020B0604030504040204" pitchFamily="34" charset="0"/>
              <a:ea typeface="Verdana" panose="020B0604030504040204" pitchFamily="34" charset="0"/>
              <a:cs typeface="Verdana" panose="020B0604030504040204" pitchFamily="34" charset="0"/>
            </a:rPr>
            <a:t>OFFRE DE</a:t>
          </a:r>
          <a:r>
            <a:rPr lang="fr-FR" sz="3600" b="1" baseline="0">
              <a:solidFill>
                <a:srgbClr val="4BB708"/>
              </a:solidFill>
              <a:effectLst/>
              <a:latin typeface="Verdana" panose="020B0604030504040204" pitchFamily="34" charset="0"/>
              <a:ea typeface="Verdana" panose="020B0604030504040204" pitchFamily="34" charset="0"/>
              <a:cs typeface="Verdana" panose="020B0604030504040204" pitchFamily="34" charset="0"/>
            </a:rPr>
            <a:t> FINANCEMENT</a:t>
          </a:r>
          <a:endParaRPr lang="fr-FR" sz="900">
            <a:solidFill>
              <a:srgbClr val="4BB708"/>
            </a:solidFill>
          </a:endParaRPr>
        </a:p>
      </xdr:txBody>
    </xdr:sp>
    <xdr:clientData/>
  </xdr:twoCellAnchor>
  <xdr:twoCellAnchor editAs="oneCell">
    <xdr:from>
      <xdr:col>1</xdr:col>
      <xdr:colOff>923925</xdr:colOff>
      <xdr:row>178</xdr:row>
      <xdr:rowOff>123825</xdr:rowOff>
    </xdr:from>
    <xdr:to>
      <xdr:col>7</xdr:col>
      <xdr:colOff>238125</xdr:colOff>
      <xdr:row>210</xdr:row>
      <xdr:rowOff>66675</xdr:rowOff>
    </xdr:to>
    <xdr:pic>
      <xdr:nvPicPr>
        <xdr:cNvPr id="23841" name="Image 39"/>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1190625" y="50263425"/>
          <a:ext cx="9658350" cy="5924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860323</xdr:colOff>
      <xdr:row>76</xdr:row>
      <xdr:rowOff>127000</xdr:rowOff>
    </xdr:from>
    <xdr:to>
      <xdr:col>10</xdr:col>
      <xdr:colOff>66453</xdr:colOff>
      <xdr:row>92</xdr:row>
      <xdr:rowOff>0</xdr:rowOff>
    </xdr:to>
    <xdr:sp macro="" textlink="">
      <xdr:nvSpPr>
        <xdr:cNvPr id="3" name="ZoneTexte 2"/>
        <xdr:cNvSpPr txBox="1"/>
      </xdr:nvSpPr>
      <xdr:spPr>
        <a:xfrm>
          <a:off x="9878347" y="15198008"/>
          <a:ext cx="2585969" cy="2699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2000" b="1" spc="400" baseline="0">
              <a:solidFill>
                <a:srgbClr val="4BB708"/>
              </a:solidFill>
            </a:rPr>
            <a:t>DEMANDEUR  :</a:t>
          </a:r>
        </a:p>
        <a:p>
          <a:pPr algn="just"/>
          <a:r>
            <a:rPr lang="fr-FR" sz="2000" b="1" spc="200" baseline="0">
              <a:solidFill>
                <a:srgbClr val="4BB708"/>
              </a:solidFill>
            </a:rPr>
            <a:t>CAPITAL  ENERGY</a:t>
          </a:r>
        </a:p>
        <a:p>
          <a:pPr algn="just"/>
          <a:r>
            <a:rPr lang="fr-FR" sz="2000" b="1" spc="200" baseline="0">
              <a:solidFill>
                <a:srgbClr val="4BB708"/>
              </a:solidFill>
            </a:rPr>
            <a:t>3 SQUARE DESAIX</a:t>
          </a:r>
        </a:p>
        <a:p>
          <a:pPr algn="just"/>
          <a:r>
            <a:rPr lang="fr-FR" sz="2000" b="1" spc="200" baseline="0">
              <a:solidFill>
                <a:srgbClr val="4BB708"/>
              </a:solidFill>
            </a:rPr>
            <a:t>75015         PARIS</a:t>
          </a:r>
          <a:endParaRPr lang="fr-FR" sz="2000" b="1" spc="0" baseline="0">
            <a:solidFill>
              <a:srgbClr val="4BB708"/>
            </a:solidFill>
          </a:endParaRPr>
        </a:p>
        <a:p>
          <a:pPr algn="just"/>
          <a:endParaRPr lang="fr-FR" sz="600" b="1" spc="0" baseline="0">
            <a:solidFill>
              <a:srgbClr val="4BB708"/>
            </a:solidFill>
          </a:endParaRPr>
        </a:p>
        <a:p>
          <a:pPr algn="just"/>
          <a:r>
            <a:rPr lang="fr-FR" sz="2000" b="0" spc="0" baseline="0">
              <a:solidFill>
                <a:srgbClr val="4BB708"/>
              </a:solidFill>
            </a:rPr>
            <a:t>01    77    35    81    00</a:t>
          </a:r>
        </a:p>
        <a:p>
          <a:pPr algn="just"/>
          <a:r>
            <a:rPr lang="fr-FR" sz="1700" b="0" spc="0">
              <a:solidFill>
                <a:srgbClr val="4BB708"/>
              </a:solidFill>
            </a:rPr>
            <a:t>WWW.CAPITALENERGY.FR</a:t>
          </a:r>
        </a:p>
        <a:p>
          <a:pPr algn="just"/>
          <a:r>
            <a:rPr lang="fr-FR" sz="2000" b="0" spc="100" baseline="0">
              <a:solidFill>
                <a:srgbClr val="4BB708"/>
              </a:solidFill>
            </a:rPr>
            <a:t>SIREN : 521 618 579</a:t>
          </a:r>
        </a:p>
      </xdr:txBody>
    </xdr:sp>
    <xdr:clientData/>
  </xdr:twoCellAnchor>
  <xdr:twoCellAnchor>
    <xdr:from>
      <xdr:col>1</xdr:col>
      <xdr:colOff>248</xdr:colOff>
      <xdr:row>305</xdr:row>
      <xdr:rowOff>169719</xdr:rowOff>
    </xdr:from>
    <xdr:to>
      <xdr:col>9</xdr:col>
      <xdr:colOff>217</xdr:colOff>
      <xdr:row>307</xdr:row>
      <xdr:rowOff>173180</xdr:rowOff>
    </xdr:to>
    <xdr:sp macro="" textlink="">
      <xdr:nvSpPr>
        <xdr:cNvPr id="27" name="ZoneTexte 26"/>
        <xdr:cNvSpPr txBox="1"/>
      </xdr:nvSpPr>
      <xdr:spPr bwMode="auto">
        <a:xfrm>
          <a:off x="272391" y="73362540"/>
          <a:ext cx="12110326" cy="38446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Annexe 1 : Liste de toutes les opérations pouvant être couvertes par le rôle moteur de Capital Energy</a:t>
          </a:r>
        </a:p>
      </xdr:txBody>
    </xdr:sp>
    <xdr:clientData/>
  </xdr:twoCellAnchor>
  <xdr:twoCellAnchor>
    <xdr:from>
      <xdr:col>1</xdr:col>
      <xdr:colOff>0</xdr:colOff>
      <xdr:row>104</xdr:row>
      <xdr:rowOff>85725</xdr:rowOff>
    </xdr:from>
    <xdr:to>
      <xdr:col>9</xdr:col>
      <xdr:colOff>212</xdr:colOff>
      <xdr:row>106</xdr:row>
      <xdr:rowOff>93176</xdr:rowOff>
    </xdr:to>
    <xdr:sp macro="" textlink="">
      <xdr:nvSpPr>
        <xdr:cNvPr id="28" name="ZoneTexte 27"/>
        <xdr:cNvSpPr txBox="1"/>
      </xdr:nvSpPr>
      <xdr:spPr bwMode="auto">
        <a:xfrm>
          <a:off x="266700" y="20974050"/>
          <a:ext cx="12125537" cy="42655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2.</a:t>
          </a:r>
          <a:r>
            <a:rPr lang="fr-FR" sz="2000" b="1" baseline="0">
              <a:solidFill>
                <a:schemeClr val="bg1"/>
              </a:solidFill>
              <a:effectLst/>
              <a:latin typeface="+mn-lt"/>
              <a:ea typeface="+mn-ea"/>
              <a:cs typeface="+mn-cs"/>
            </a:rPr>
            <a:t> DESCRIPTIF TECHNIQUE ET ESTIMATION DU VOLUME DE CEE GENERE PAR L'OPERATION</a:t>
          </a:r>
          <a:endParaRPr lang="fr-FR" sz="2000" b="1">
            <a:solidFill>
              <a:schemeClr val="bg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428625</xdr:colOff>
      <xdr:row>0</xdr:row>
      <xdr:rowOff>85725</xdr:rowOff>
    </xdr:from>
    <xdr:to>
      <xdr:col>2</xdr:col>
      <xdr:colOff>1076325</xdr:colOff>
      <xdr:row>0</xdr:row>
      <xdr:rowOff>742950</xdr:rowOff>
    </xdr:to>
    <xdr:pic>
      <xdr:nvPicPr>
        <xdr:cNvPr id="2693" name="Image 2"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819275" y="85725"/>
          <a:ext cx="647700"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846667</xdr:colOff>
      <xdr:row>0</xdr:row>
      <xdr:rowOff>709085</xdr:rowOff>
    </xdr:from>
    <xdr:to>
      <xdr:col>2</xdr:col>
      <xdr:colOff>1587500</xdr:colOff>
      <xdr:row>1</xdr:row>
      <xdr:rowOff>275169</xdr:rowOff>
    </xdr:to>
    <xdr:sp macro="" textlink="">
      <xdr:nvSpPr>
        <xdr:cNvPr id="6" name="ZoneTexte 5"/>
        <xdr:cNvSpPr txBox="1"/>
      </xdr:nvSpPr>
      <xdr:spPr>
        <a:xfrm>
          <a:off x="1291167" y="709085"/>
          <a:ext cx="1682750"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476250</xdr:colOff>
      <xdr:row>0</xdr:row>
      <xdr:rowOff>95250</xdr:rowOff>
    </xdr:from>
    <xdr:to>
      <xdr:col>1</xdr:col>
      <xdr:colOff>1143000</xdr:colOff>
      <xdr:row>0</xdr:row>
      <xdr:rowOff>762000</xdr:rowOff>
    </xdr:to>
    <xdr:pic>
      <xdr:nvPicPr>
        <xdr:cNvPr id="371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24000"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1037167</xdr:colOff>
      <xdr:row>0</xdr:row>
      <xdr:rowOff>709081</xdr:rowOff>
    </xdr:from>
    <xdr:to>
      <xdr:col>1</xdr:col>
      <xdr:colOff>1672167</xdr:colOff>
      <xdr:row>1</xdr:row>
      <xdr:rowOff>211665</xdr:rowOff>
    </xdr:to>
    <xdr:sp macro="" textlink="">
      <xdr:nvSpPr>
        <xdr:cNvPr id="7" name="ZoneTexte 6"/>
        <xdr:cNvSpPr txBox="1"/>
      </xdr:nvSpPr>
      <xdr:spPr>
        <a:xfrm>
          <a:off x="1037167" y="709081"/>
          <a:ext cx="1682750" cy="4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498475</xdr:colOff>
      <xdr:row>0</xdr:row>
      <xdr:rowOff>158750</xdr:rowOff>
    </xdr:from>
    <xdr:to>
      <xdr:col>1</xdr:col>
      <xdr:colOff>117475</xdr:colOff>
      <xdr:row>2</xdr:row>
      <xdr:rowOff>52917</xdr:rowOff>
    </xdr:to>
    <xdr:pic>
      <xdr:nvPicPr>
        <xdr:cNvPr id="2461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98475" y="1587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2</xdr:row>
      <xdr:rowOff>143936</xdr:rowOff>
    </xdr:from>
    <xdr:to>
      <xdr:col>1</xdr:col>
      <xdr:colOff>560917</xdr:colOff>
      <xdr:row>3</xdr:row>
      <xdr:rowOff>412754</xdr:rowOff>
    </xdr:to>
    <xdr:sp macro="" textlink="">
      <xdr:nvSpPr>
        <xdr:cNvPr id="6" name="ZoneTexte 5"/>
        <xdr:cNvSpPr txBox="1"/>
      </xdr:nvSpPr>
      <xdr:spPr>
        <a:xfrm>
          <a:off x="0" y="916519"/>
          <a:ext cx="1608667" cy="459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twoCellAnchor editAs="oneCell">
    <xdr:from>
      <xdr:col>7</xdr:col>
      <xdr:colOff>1</xdr:colOff>
      <xdr:row>17</xdr:row>
      <xdr:rowOff>84666</xdr:rowOff>
    </xdr:from>
    <xdr:to>
      <xdr:col>7</xdr:col>
      <xdr:colOff>571501</xdr:colOff>
      <xdr:row>19</xdr:row>
      <xdr:rowOff>208491</xdr:rowOff>
    </xdr:to>
    <xdr:pic>
      <xdr:nvPicPr>
        <xdr:cNvPr id="7" name="Image 6"/>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1895668" y="4296833"/>
          <a:ext cx="571500" cy="504825"/>
        </a:xfrm>
        <a:prstGeom prst="rect">
          <a:avLst/>
        </a:prstGeom>
      </xdr:spPr>
    </xdr:pic>
    <xdr:clientData/>
  </xdr:twoCellAnchor>
  <xdr:twoCellAnchor editAs="oneCell">
    <xdr:from>
      <xdr:col>1</xdr:col>
      <xdr:colOff>169333</xdr:colOff>
      <xdr:row>17</xdr:row>
      <xdr:rowOff>63498</xdr:rowOff>
    </xdr:from>
    <xdr:to>
      <xdr:col>1</xdr:col>
      <xdr:colOff>740833</xdr:colOff>
      <xdr:row>19</xdr:row>
      <xdr:rowOff>187323</xdr:rowOff>
    </xdr:to>
    <xdr:pic>
      <xdr:nvPicPr>
        <xdr:cNvPr id="8" name="Image 7"/>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217083" y="4275665"/>
          <a:ext cx="571500"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14209"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14210"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14211"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31751</xdr:colOff>
      <xdr:row>0</xdr:row>
      <xdr:rowOff>666750</xdr:rowOff>
    </xdr:from>
    <xdr:to>
      <xdr:col>1</xdr:col>
      <xdr:colOff>1714501</xdr:colOff>
      <xdr:row>3</xdr:row>
      <xdr:rowOff>1059</xdr:rowOff>
    </xdr:to>
    <xdr:sp macro="" textlink="">
      <xdr:nvSpPr>
        <xdr:cNvPr id="6" name="ZoneTexte 5"/>
        <xdr:cNvSpPr txBox="1"/>
      </xdr:nvSpPr>
      <xdr:spPr>
        <a:xfrm>
          <a:off x="1079501" y="666750"/>
          <a:ext cx="1682750"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15255"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15256"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15257"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1023937</xdr:colOff>
      <xdr:row>0</xdr:row>
      <xdr:rowOff>666750</xdr:rowOff>
    </xdr:from>
    <xdr:to>
      <xdr:col>1</xdr:col>
      <xdr:colOff>1658937</xdr:colOff>
      <xdr:row>3</xdr:row>
      <xdr:rowOff>2382</xdr:rowOff>
    </xdr:to>
    <xdr:sp macro="" textlink="">
      <xdr:nvSpPr>
        <xdr:cNvPr id="6" name="ZoneTexte 5"/>
        <xdr:cNvSpPr txBox="1"/>
      </xdr:nvSpPr>
      <xdr:spPr>
        <a:xfrm>
          <a:off x="1023937" y="666750"/>
          <a:ext cx="16827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2563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25634"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25635"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1038225</xdr:colOff>
      <xdr:row>0</xdr:row>
      <xdr:rowOff>733425</xdr:rowOff>
    </xdr:from>
    <xdr:to>
      <xdr:col>1</xdr:col>
      <xdr:colOff>1673225</xdr:colOff>
      <xdr:row>2</xdr:row>
      <xdr:rowOff>44451</xdr:rowOff>
    </xdr:to>
    <xdr:sp macro="" textlink="">
      <xdr:nvSpPr>
        <xdr:cNvPr id="6" name="ZoneTexte 5"/>
        <xdr:cNvSpPr txBox="1"/>
      </xdr:nvSpPr>
      <xdr:spPr>
        <a:xfrm>
          <a:off x="1038225" y="733425"/>
          <a:ext cx="1682750" cy="434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723900</xdr:rowOff>
    </xdr:to>
    <xdr:pic>
      <xdr:nvPicPr>
        <xdr:cNvPr id="26658"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28725" y="104775"/>
          <a:ext cx="5238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704850</xdr:rowOff>
    </xdr:to>
    <xdr:pic>
      <xdr:nvPicPr>
        <xdr:cNvPr id="26659"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238250" y="95250"/>
          <a:ext cx="542925" cy="609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838200</xdr:rowOff>
    </xdr:to>
    <xdr:pic>
      <xdr:nvPicPr>
        <xdr:cNvPr id="26660"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228725" y="95250"/>
          <a:ext cx="666750" cy="7429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751416</xdr:colOff>
      <xdr:row>0</xdr:row>
      <xdr:rowOff>793750</xdr:rowOff>
    </xdr:from>
    <xdr:to>
      <xdr:col>1</xdr:col>
      <xdr:colOff>1672166</xdr:colOff>
      <xdr:row>2</xdr:row>
      <xdr:rowOff>63501</xdr:rowOff>
    </xdr:to>
    <xdr:sp macro="" textlink="">
      <xdr:nvSpPr>
        <xdr:cNvPr id="6" name="ZoneTexte 5"/>
        <xdr:cNvSpPr txBox="1"/>
      </xdr:nvSpPr>
      <xdr:spPr>
        <a:xfrm>
          <a:off x="751416" y="793750"/>
          <a:ext cx="1682750" cy="4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409575</xdr:colOff>
      <xdr:row>0</xdr:row>
      <xdr:rowOff>9525</xdr:rowOff>
    </xdr:from>
    <xdr:to>
      <xdr:col>7</xdr:col>
      <xdr:colOff>9525</xdr:colOff>
      <xdr:row>2</xdr:row>
      <xdr:rowOff>114300</xdr:rowOff>
    </xdr:to>
    <xdr:pic>
      <xdr:nvPicPr>
        <xdr:cNvPr id="883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00800" y="9525"/>
          <a:ext cx="590550" cy="523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1019175</xdr:colOff>
      <xdr:row>41</xdr:row>
      <xdr:rowOff>9525</xdr:rowOff>
    </xdr:from>
    <xdr:to>
      <xdr:col>6</xdr:col>
      <xdr:colOff>0</xdr:colOff>
      <xdr:row>45</xdr:row>
      <xdr:rowOff>114860</xdr:rowOff>
    </xdr:to>
    <xdr:pic>
      <xdr:nvPicPr>
        <xdr:cNvPr id="8839" name="Image 2" descr="C:\Documents and Settings\ST-03\Bureau\Pierre LEPAGE\Pésentation DHL\Images présentation\fond.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l="44934" t="9650"/>
        <a:stretch>
          <a:fillRect/>
        </a:stretch>
      </xdr:blipFill>
      <xdr:spPr bwMode="auto">
        <a:xfrm>
          <a:off x="4962525" y="10258425"/>
          <a:ext cx="1028700" cy="7429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o.abdelmalki@capitalenergy.fr" TargetMode="External"/><Relationship Id="rId1" Type="http://schemas.openxmlformats.org/officeDocument/2006/relationships/hyperlink" Target="http://www.capitalenergy.fr/"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Feuil2"/>
  <dimension ref="B2:B39"/>
  <sheetViews>
    <sheetView showGridLines="0" showRowColHeaders="0" topLeftCell="A10" zoomScaleNormal="100" workbookViewId="0">
      <selection activeCell="B7" sqref="B7"/>
    </sheetView>
  </sheetViews>
  <sheetFormatPr baseColWidth="10" defaultRowHeight="15"/>
  <cols>
    <col min="2" max="2" width="101.28515625" customWidth="1"/>
    <col min="8" max="8" width="11.42578125" customWidth="1"/>
  </cols>
  <sheetData>
    <row r="2" spans="2:2" ht="30" customHeight="1"/>
    <row r="7" spans="2:2" ht="40.5" customHeight="1">
      <c r="B7" s="142" t="s">
        <v>48</v>
      </c>
    </row>
    <row r="31" ht="26.25" customHeight="1"/>
    <row r="32" ht="26.25" customHeight="1"/>
    <row r="33" spans="2:2" ht="18.75">
      <c r="B33" s="143" t="s">
        <v>49</v>
      </c>
    </row>
    <row r="34" spans="2:2" ht="30">
      <c r="B34" s="144" t="s">
        <v>284</v>
      </c>
    </row>
    <row r="35" spans="2:2">
      <c r="B35" s="144"/>
    </row>
    <row r="36" spans="2:2" ht="30">
      <c r="B36" s="144" t="s">
        <v>297</v>
      </c>
    </row>
    <row r="37" spans="2:2">
      <c r="B37" s="144"/>
    </row>
    <row r="38" spans="2:2" ht="27" customHeight="1">
      <c r="B38" s="144" t="s">
        <v>295</v>
      </c>
    </row>
    <row r="39" spans="2:2" ht="30.75" customHeight="1"/>
  </sheetData>
  <sheetProtection algorithmName="SHA-512" hashValue="9BS5sJ56zg4AOYC5uGKL/G6ccvG8hW7vZqIU2C/wnVEJ6qTg3dVI6Idhg3SeM8+5u2TGFr9qDua6fQh1jfAurQ==" saltValue="7JbKUw0pEnv9lyCiXiuLWw==" spinCount="100000" sheet="1" objects="1" scenarios="1" select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Feuil11"/>
  <dimension ref="A1:BN382"/>
  <sheetViews>
    <sheetView view="pageBreakPreview" topLeftCell="A133" zoomScale="55" zoomScaleNormal="70" zoomScaleSheetLayoutView="55" zoomScalePageLayoutView="40" workbookViewId="0">
      <selection activeCell="H146" sqref="H146"/>
    </sheetView>
  </sheetViews>
  <sheetFormatPr baseColWidth="10" defaultRowHeight="14.25"/>
  <cols>
    <col min="1" max="1" width="4" style="73" customWidth="1"/>
    <col min="2" max="2" width="33.140625" style="73" customWidth="1"/>
    <col min="3" max="3" width="41.7109375" style="73" customWidth="1"/>
    <col min="4" max="4" width="19.5703125" style="73" customWidth="1"/>
    <col min="5" max="5" width="15.140625" style="73" customWidth="1"/>
    <col min="6" max="6" width="19.42578125" style="73" customWidth="1"/>
    <col min="7" max="8" width="26.140625" style="73" customWidth="1"/>
    <col min="9" max="9" width="0.5703125" style="73" customWidth="1"/>
    <col min="10" max="10" width="2" style="73" customWidth="1"/>
    <col min="11" max="11" width="1.5703125" style="73" customWidth="1"/>
    <col min="12" max="12" width="2.85546875" style="73" customWidth="1"/>
    <col min="13" max="16" width="1.5703125" style="73" customWidth="1"/>
    <col min="17" max="17" width="11.42578125" style="73"/>
    <col min="18" max="20" width="0" style="73" hidden="1" customWidth="1"/>
    <col min="21" max="16384" width="11.42578125" style="73"/>
  </cols>
  <sheetData>
    <row r="1" spans="1:19">
      <c r="A1" s="71"/>
      <c r="B1" s="359"/>
      <c r="C1" s="71"/>
      <c r="D1" s="71"/>
      <c r="E1" s="71"/>
      <c r="F1" s="71"/>
      <c r="G1" s="71"/>
      <c r="H1" s="71"/>
      <c r="I1" s="71"/>
      <c r="J1" s="71"/>
      <c r="K1" s="71"/>
      <c r="L1" s="72"/>
    </row>
    <row r="2" spans="1:19" ht="6" customHeight="1">
      <c r="A2" s="71"/>
      <c r="B2" s="359"/>
      <c r="C2" s="71"/>
      <c r="D2" s="71"/>
      <c r="E2" s="71"/>
      <c r="F2" s="71"/>
      <c r="G2" s="71"/>
      <c r="H2" s="71"/>
      <c r="I2" s="71"/>
      <c r="J2" s="71"/>
      <c r="K2" s="71"/>
      <c r="L2" s="72"/>
    </row>
    <row r="3" spans="1:19">
      <c r="A3" s="71"/>
      <c r="B3" s="74"/>
      <c r="C3" s="74"/>
      <c r="D3" s="74"/>
      <c r="E3" s="74"/>
      <c r="F3" s="74"/>
      <c r="G3" s="74"/>
      <c r="H3" s="74"/>
      <c r="I3" s="74"/>
      <c r="J3" s="71"/>
      <c r="K3" s="71"/>
      <c r="L3" s="72"/>
    </row>
    <row r="4" spans="1:19">
      <c r="A4" s="71"/>
      <c r="B4" s="74"/>
      <c r="C4" s="74"/>
      <c r="D4" s="74"/>
      <c r="E4" s="74"/>
      <c r="F4" s="74"/>
      <c r="G4" s="74"/>
      <c r="H4" s="74"/>
      <c r="I4" s="74"/>
      <c r="J4" s="71"/>
      <c r="K4" s="71"/>
      <c r="L4" s="72"/>
    </row>
    <row r="5" spans="1:19">
      <c r="A5" s="71"/>
      <c r="B5" s="74"/>
      <c r="C5" s="74"/>
      <c r="D5" s="74"/>
      <c r="E5" s="74"/>
      <c r="F5" s="74"/>
      <c r="G5" s="74"/>
      <c r="H5" s="74"/>
      <c r="I5" s="74"/>
      <c r="J5" s="71"/>
      <c r="K5" s="71"/>
      <c r="L5" s="72"/>
    </row>
    <row r="6" spans="1:19">
      <c r="A6" s="71"/>
      <c r="B6" s="74"/>
      <c r="C6" s="74"/>
      <c r="D6" s="74"/>
      <c r="E6" s="74"/>
      <c r="F6" s="74"/>
      <c r="G6" s="74"/>
      <c r="H6" s="74"/>
      <c r="I6" s="74"/>
      <c r="J6" s="71"/>
      <c r="K6" s="71"/>
      <c r="L6" s="72"/>
    </row>
    <row r="7" spans="1:19">
      <c r="A7" s="71"/>
      <c r="B7" s="74"/>
      <c r="C7" s="74"/>
      <c r="D7" s="74"/>
      <c r="E7" s="74"/>
      <c r="F7" s="74"/>
      <c r="G7" s="74"/>
      <c r="H7" s="74"/>
      <c r="I7" s="74"/>
      <c r="J7" s="71"/>
      <c r="K7" s="71"/>
      <c r="L7" s="72"/>
    </row>
    <row r="8" spans="1:19">
      <c r="A8" s="71"/>
      <c r="B8" s="74"/>
      <c r="C8" s="74"/>
      <c r="D8" s="74"/>
      <c r="E8" s="74"/>
      <c r="F8" s="74"/>
      <c r="G8" s="74"/>
      <c r="H8" s="74"/>
      <c r="I8" s="74"/>
      <c r="J8" s="71"/>
      <c r="K8" s="71"/>
      <c r="L8" s="72"/>
    </row>
    <row r="9" spans="1:19">
      <c r="A9" s="71"/>
      <c r="B9" s="74"/>
      <c r="C9" s="74"/>
      <c r="D9" s="74"/>
      <c r="E9" s="74"/>
      <c r="F9" s="74"/>
      <c r="G9" s="74"/>
      <c r="H9" s="74"/>
      <c r="I9" s="74"/>
      <c r="J9" s="71"/>
      <c r="K9" s="71"/>
      <c r="L9" s="72"/>
    </row>
    <row r="10" spans="1:19">
      <c r="A10" s="71"/>
      <c r="B10" s="74"/>
      <c r="C10" s="74"/>
      <c r="D10" s="74"/>
      <c r="E10" s="74"/>
      <c r="F10" s="74"/>
      <c r="G10" s="74"/>
      <c r="H10" s="74"/>
      <c r="I10" s="74"/>
      <c r="J10" s="71"/>
      <c r="K10" s="71"/>
      <c r="L10" s="72"/>
    </row>
    <row r="11" spans="1:19" ht="24.75">
      <c r="A11" s="71"/>
      <c r="B11" s="136" t="str">
        <f>'Etat des lieux'!E4</f>
        <v>COOPNOIX</v>
      </c>
      <c r="C11" s="74"/>
      <c r="D11" s="74"/>
      <c r="E11" s="74"/>
      <c r="F11" s="74"/>
      <c r="G11" s="74"/>
      <c r="H11" s="74"/>
      <c r="I11" s="74"/>
      <c r="J11" s="71"/>
      <c r="K11" s="71"/>
      <c r="L11" s="72"/>
    </row>
    <row r="12" spans="1:19" ht="24.75">
      <c r="A12" s="71"/>
      <c r="B12" s="137" t="str">
        <f>"Département "&amp;'Etat des lieux'!E8</f>
        <v>Département 38</v>
      </c>
      <c r="C12" s="74"/>
      <c r="D12" s="74"/>
      <c r="E12" s="74"/>
      <c r="F12" s="74"/>
      <c r="G12" s="74"/>
      <c r="H12" s="74"/>
      <c r="I12" s="74"/>
      <c r="J12" s="71"/>
      <c r="K12" s="71"/>
      <c r="L12" s="72"/>
    </row>
    <row r="13" spans="1:19" ht="24.75">
      <c r="A13" s="71"/>
      <c r="B13" s="137" t="str">
        <f>"SIREN : "&amp;'Etat des lieux'!E5</f>
        <v>SIREN : 384 735 221</v>
      </c>
      <c r="C13" s="74"/>
      <c r="D13" s="74"/>
      <c r="E13" s="74"/>
      <c r="F13" s="74"/>
      <c r="G13" s="74"/>
      <c r="H13" s="74"/>
      <c r="I13" s="74"/>
      <c r="J13" s="71"/>
      <c r="K13" s="71"/>
      <c r="L13" s="72"/>
      <c r="S13" s="73" t="b">
        <f>Offre!B58=IF(OR(D13&lt;&gt;0,D14&lt;&gt;0,D12&lt;&gt;0),O13,"")&amp;IF(OR(D16&lt;&gt;0,D17&lt;&gt;0,D18&lt;&gt;0),O14,"")&amp;IF(OR(D20&lt;&gt;0,D21&lt;&gt;0,D22&lt;&gt;0),O15,"")&amp;IF(OR(D24&lt;&gt;0,D25&lt;&gt;0,D26&lt;&gt;0),O16,"")&amp;IF(B28="Pas de certification","",L28)</f>
        <v>0</v>
      </c>
    </row>
    <row r="14" spans="1:19" ht="24.75">
      <c r="A14" s="71"/>
      <c r="B14" s="138">
        <f>C284</f>
        <v>42424</v>
      </c>
      <c r="C14" s="74"/>
      <c r="D14" s="74"/>
      <c r="E14" s="74"/>
      <c r="F14" s="74"/>
      <c r="G14" s="74"/>
      <c r="H14" s="74"/>
      <c r="I14" s="74"/>
      <c r="J14" s="71"/>
      <c r="K14" s="71"/>
      <c r="L14" s="72"/>
    </row>
    <row r="15" spans="1:19" ht="14.25" customHeight="1">
      <c r="A15" s="71"/>
      <c r="B15" s="74"/>
      <c r="C15" s="74"/>
      <c r="D15" s="74"/>
      <c r="E15" s="74"/>
      <c r="F15" s="74"/>
      <c r="G15" s="74"/>
      <c r="H15" s="74"/>
      <c r="I15" s="74"/>
      <c r="J15" s="71"/>
      <c r="K15" s="71"/>
      <c r="L15" s="72"/>
    </row>
    <row r="16" spans="1:19" ht="14.25" customHeight="1">
      <c r="A16" s="71"/>
      <c r="B16" s="74"/>
      <c r="C16" s="74"/>
      <c r="D16" s="74"/>
      <c r="E16" s="74"/>
      <c r="F16" s="74"/>
      <c r="G16" s="74"/>
      <c r="H16" s="74"/>
      <c r="I16" s="74"/>
      <c r="J16" s="71"/>
      <c r="K16" s="71"/>
      <c r="L16" s="72"/>
    </row>
    <row r="17" spans="1:12" ht="14.25" customHeight="1">
      <c r="A17" s="71"/>
      <c r="B17" s="74"/>
      <c r="C17" s="74"/>
      <c r="D17" s="74"/>
      <c r="E17" s="74"/>
      <c r="F17" s="74"/>
      <c r="G17" s="74"/>
      <c r="H17" s="74"/>
      <c r="I17" s="74"/>
      <c r="J17" s="71"/>
      <c r="K17" s="71"/>
      <c r="L17" s="72"/>
    </row>
    <row r="18" spans="1:12" ht="14.25" customHeight="1">
      <c r="A18" s="71"/>
      <c r="B18" s="74"/>
      <c r="C18" s="74"/>
      <c r="D18" s="74"/>
      <c r="E18" s="74"/>
      <c r="F18" s="74"/>
      <c r="G18" s="74"/>
      <c r="H18" s="74"/>
      <c r="I18" s="74"/>
      <c r="J18" s="71"/>
      <c r="K18" s="71"/>
      <c r="L18" s="72"/>
    </row>
    <row r="19" spans="1:12" ht="14.25" customHeight="1">
      <c r="A19" s="71"/>
      <c r="B19" s="74"/>
      <c r="C19" s="74"/>
      <c r="D19" s="74"/>
      <c r="E19" s="74"/>
      <c r="F19" s="74"/>
      <c r="G19" s="74"/>
      <c r="H19" s="74"/>
      <c r="I19" s="74"/>
      <c r="J19" s="71"/>
      <c r="K19" s="71"/>
      <c r="L19" s="72"/>
    </row>
    <row r="20" spans="1:12">
      <c r="A20" s="71"/>
      <c r="B20" s="74"/>
      <c r="C20" s="74"/>
      <c r="D20" s="74"/>
      <c r="E20" s="74"/>
      <c r="F20" s="74"/>
      <c r="G20" s="74"/>
      <c r="H20" s="74"/>
      <c r="I20" s="74"/>
      <c r="J20" s="71"/>
      <c r="K20" s="71"/>
      <c r="L20" s="72"/>
    </row>
    <row r="21" spans="1:12">
      <c r="A21" s="71"/>
      <c r="B21" s="74"/>
      <c r="C21" s="74"/>
      <c r="D21" s="74"/>
      <c r="E21" s="74"/>
      <c r="F21" s="74"/>
      <c r="G21" s="74"/>
      <c r="H21" s="74"/>
      <c r="I21" s="74"/>
      <c r="J21" s="71"/>
      <c r="K21" s="71"/>
      <c r="L21" s="72"/>
    </row>
    <row r="22" spans="1:12">
      <c r="A22" s="71"/>
      <c r="B22" s="74"/>
      <c r="C22" s="74"/>
      <c r="D22" s="74"/>
      <c r="E22" s="74"/>
      <c r="F22" s="74"/>
      <c r="G22" s="74"/>
      <c r="H22" s="74"/>
      <c r="I22" s="74"/>
      <c r="J22" s="71"/>
      <c r="K22" s="71"/>
      <c r="L22" s="72"/>
    </row>
    <row r="23" spans="1:12">
      <c r="A23" s="71"/>
      <c r="B23" s="74"/>
      <c r="C23" s="74"/>
      <c r="D23" s="74"/>
      <c r="E23" s="74"/>
      <c r="F23" s="74"/>
      <c r="G23" s="74"/>
      <c r="H23" s="74"/>
      <c r="I23" s="74"/>
      <c r="J23" s="71"/>
      <c r="K23" s="71"/>
      <c r="L23" s="72"/>
    </row>
    <row r="24" spans="1:12">
      <c r="A24" s="71"/>
      <c r="B24" s="74"/>
      <c r="C24" s="74"/>
      <c r="D24" s="74"/>
      <c r="E24" s="74"/>
      <c r="F24" s="74"/>
      <c r="G24" s="74"/>
      <c r="H24" s="74"/>
      <c r="I24" s="74"/>
      <c r="J24" s="71"/>
      <c r="K24" s="71"/>
      <c r="L24" s="72"/>
    </row>
    <row r="25" spans="1:12">
      <c r="A25" s="71"/>
      <c r="B25" s="74"/>
      <c r="C25" s="74"/>
      <c r="D25" s="74"/>
      <c r="E25" s="74"/>
      <c r="F25" s="74"/>
      <c r="G25" s="74"/>
      <c r="H25" s="74"/>
      <c r="I25" s="74"/>
      <c r="J25" s="71"/>
      <c r="K25" s="71"/>
      <c r="L25" s="72"/>
    </row>
    <row r="26" spans="1:12">
      <c r="A26" s="71"/>
      <c r="B26" s="74"/>
      <c r="C26" s="74"/>
      <c r="D26" s="74"/>
      <c r="E26" s="74"/>
      <c r="F26" s="74"/>
      <c r="G26" s="74"/>
      <c r="H26" s="74"/>
      <c r="I26" s="74"/>
      <c r="J26" s="71"/>
      <c r="K26" s="71"/>
      <c r="L26" s="72"/>
    </row>
    <row r="27" spans="1:12">
      <c r="A27" s="71"/>
      <c r="B27" s="74"/>
      <c r="C27" s="74"/>
      <c r="D27" s="74"/>
      <c r="E27" s="74"/>
      <c r="F27" s="74"/>
      <c r="G27" s="74"/>
      <c r="H27" s="74"/>
      <c r="I27" s="74"/>
      <c r="J27" s="71"/>
      <c r="K27" s="71"/>
      <c r="L27" s="72"/>
    </row>
    <row r="28" spans="1:12">
      <c r="A28" s="71"/>
      <c r="B28" s="74"/>
      <c r="C28" s="74"/>
      <c r="D28" s="74"/>
      <c r="E28" s="74"/>
      <c r="F28" s="74"/>
      <c r="G28" s="74"/>
      <c r="H28" s="74"/>
      <c r="I28" s="74"/>
      <c r="J28" s="71"/>
      <c r="K28" s="71"/>
      <c r="L28" s="72"/>
    </row>
    <row r="29" spans="1:12">
      <c r="A29" s="71"/>
      <c r="B29" s="74"/>
      <c r="C29" s="74"/>
      <c r="D29" s="74"/>
      <c r="E29" s="74"/>
      <c r="F29" s="74"/>
      <c r="G29" s="74"/>
      <c r="H29" s="74"/>
      <c r="I29" s="74"/>
      <c r="J29" s="71"/>
      <c r="K29" s="71"/>
      <c r="L29" s="72"/>
    </row>
    <row r="30" spans="1:12">
      <c r="A30" s="71"/>
      <c r="B30" s="74"/>
      <c r="C30" s="74"/>
      <c r="D30" s="74"/>
      <c r="E30" s="74"/>
      <c r="F30" s="74"/>
      <c r="G30" s="74"/>
      <c r="H30" s="74"/>
      <c r="I30" s="74"/>
      <c r="J30" s="71"/>
      <c r="K30" s="71"/>
      <c r="L30" s="72"/>
    </row>
    <row r="31" spans="1:12">
      <c r="A31" s="71"/>
      <c r="B31" s="74"/>
      <c r="C31" s="74"/>
      <c r="D31" s="74"/>
      <c r="E31" s="74"/>
      <c r="F31" s="74"/>
      <c r="G31" s="74"/>
      <c r="H31" s="74"/>
      <c r="I31" s="74"/>
      <c r="J31" s="71"/>
      <c r="K31" s="71"/>
      <c r="L31" s="72"/>
    </row>
    <row r="32" spans="1:12">
      <c r="A32" s="71"/>
      <c r="B32" s="74"/>
      <c r="C32" s="360"/>
      <c r="D32" s="360"/>
      <c r="E32" s="360"/>
      <c r="F32" s="360"/>
      <c r="G32" s="360"/>
      <c r="H32" s="74"/>
      <c r="I32" s="74"/>
      <c r="J32" s="71"/>
      <c r="K32" s="71"/>
      <c r="L32" s="72"/>
    </row>
    <row r="33" spans="1:12">
      <c r="A33" s="71"/>
      <c r="B33" s="74"/>
      <c r="C33" s="360"/>
      <c r="D33" s="360"/>
      <c r="E33" s="360"/>
      <c r="F33" s="360"/>
      <c r="G33" s="360"/>
      <c r="H33" s="74"/>
      <c r="I33" s="74"/>
      <c r="J33" s="71"/>
      <c r="K33" s="71"/>
      <c r="L33" s="72"/>
    </row>
    <row r="34" spans="1:12">
      <c r="A34" s="71"/>
      <c r="B34" s="74"/>
      <c r="C34" s="74"/>
      <c r="D34" s="74"/>
      <c r="E34" s="74"/>
      <c r="F34" s="74"/>
      <c r="G34" s="74"/>
      <c r="H34" s="74"/>
      <c r="I34" s="74"/>
      <c r="J34" s="71"/>
      <c r="K34" s="71"/>
      <c r="L34" s="72"/>
    </row>
    <row r="35" spans="1:12">
      <c r="A35" s="71"/>
      <c r="B35" s="74"/>
      <c r="C35" s="74"/>
      <c r="D35" s="74"/>
      <c r="E35" s="74"/>
      <c r="F35" s="74"/>
      <c r="G35" s="74"/>
      <c r="H35" s="74"/>
      <c r="I35" s="74"/>
      <c r="J35" s="71"/>
      <c r="K35" s="71"/>
      <c r="L35" s="72"/>
    </row>
    <row r="36" spans="1:12">
      <c r="A36" s="71"/>
      <c r="B36" s="74"/>
      <c r="C36" s="74"/>
      <c r="D36" s="74"/>
      <c r="E36" s="74"/>
      <c r="F36" s="74"/>
      <c r="G36" s="74"/>
      <c r="H36" s="74"/>
      <c r="I36" s="74"/>
      <c r="J36" s="71"/>
      <c r="K36" s="71"/>
      <c r="L36" s="72"/>
    </row>
    <row r="37" spans="1:12">
      <c r="A37" s="71"/>
      <c r="B37" s="74"/>
      <c r="C37" s="74"/>
      <c r="D37" s="74"/>
      <c r="E37" s="74"/>
      <c r="F37" s="74"/>
      <c r="G37" s="74"/>
      <c r="H37" s="74"/>
      <c r="I37" s="74"/>
      <c r="J37" s="71"/>
      <c r="K37" s="71"/>
      <c r="L37" s="72"/>
    </row>
    <row r="38" spans="1:12">
      <c r="A38" s="71"/>
      <c r="B38" s="74"/>
      <c r="C38" s="74"/>
      <c r="D38" s="74"/>
      <c r="E38" s="74"/>
      <c r="F38" s="74"/>
      <c r="G38" s="74"/>
      <c r="H38" s="74"/>
      <c r="I38" s="74"/>
      <c r="J38" s="71"/>
      <c r="K38" s="71"/>
      <c r="L38" s="72"/>
    </row>
    <row r="39" spans="1:12">
      <c r="A39" s="71"/>
      <c r="B39" s="74"/>
      <c r="C39" s="74"/>
      <c r="D39" s="74"/>
      <c r="E39" s="74"/>
      <c r="F39" s="74"/>
      <c r="G39" s="74"/>
      <c r="H39" s="74"/>
      <c r="I39" s="74"/>
      <c r="J39" s="71"/>
      <c r="K39" s="71"/>
      <c r="L39" s="72"/>
    </row>
    <row r="40" spans="1:12">
      <c r="A40" s="71"/>
      <c r="B40" s="74"/>
      <c r="C40" s="74"/>
      <c r="D40" s="74"/>
      <c r="E40" s="74"/>
      <c r="F40" s="74"/>
      <c r="G40" s="74"/>
      <c r="H40" s="74"/>
      <c r="I40" s="74"/>
      <c r="J40" s="71"/>
      <c r="K40" s="71"/>
      <c r="L40" s="72"/>
    </row>
    <row r="41" spans="1:12">
      <c r="A41" s="71"/>
      <c r="B41" s="74"/>
      <c r="C41" s="74"/>
      <c r="D41" s="74"/>
      <c r="E41" s="74"/>
      <c r="F41" s="74"/>
      <c r="G41" s="74"/>
      <c r="H41" s="74"/>
      <c r="I41" s="74"/>
      <c r="J41" s="71"/>
      <c r="K41" s="71"/>
      <c r="L41" s="72"/>
    </row>
    <row r="42" spans="1:12">
      <c r="A42" s="71"/>
      <c r="B42" s="74"/>
      <c r="C42" s="74"/>
      <c r="D42" s="74"/>
      <c r="E42" s="74"/>
      <c r="F42" s="74"/>
      <c r="G42" s="74"/>
      <c r="H42" s="74"/>
      <c r="I42" s="74"/>
      <c r="J42" s="71"/>
      <c r="K42" s="71"/>
      <c r="L42" s="72"/>
    </row>
    <row r="43" spans="1:12">
      <c r="A43" s="71"/>
      <c r="B43" s="74"/>
      <c r="C43" s="74"/>
      <c r="D43" s="74"/>
      <c r="E43" s="74"/>
      <c r="F43" s="74"/>
      <c r="G43" s="74"/>
      <c r="H43" s="74"/>
      <c r="I43" s="74"/>
      <c r="J43" s="71"/>
      <c r="K43" s="71"/>
      <c r="L43" s="72"/>
    </row>
    <row r="44" spans="1:12">
      <c r="A44" s="71"/>
      <c r="B44" s="74"/>
      <c r="C44" s="74"/>
      <c r="D44" s="74"/>
      <c r="E44" s="74"/>
      <c r="F44" s="74"/>
      <c r="G44" s="74"/>
      <c r="H44" s="74"/>
      <c r="I44" s="74"/>
      <c r="J44" s="71"/>
      <c r="K44" s="71"/>
      <c r="L44" s="72"/>
    </row>
    <row r="45" spans="1:12">
      <c r="A45" s="71"/>
      <c r="B45" s="74"/>
      <c r="C45" s="74"/>
      <c r="D45" s="74"/>
      <c r="E45" s="74"/>
      <c r="F45" s="74"/>
      <c r="G45" s="74"/>
      <c r="H45" s="74"/>
      <c r="I45" s="74"/>
      <c r="J45" s="71"/>
      <c r="K45" s="71"/>
      <c r="L45" s="72"/>
    </row>
    <row r="46" spans="1:12">
      <c r="A46" s="71"/>
      <c r="B46" s="74"/>
      <c r="C46" s="74"/>
      <c r="D46" s="74"/>
      <c r="E46" s="74"/>
      <c r="F46" s="74"/>
      <c r="G46" s="74"/>
      <c r="H46" s="74"/>
      <c r="I46" s="74"/>
      <c r="J46" s="71"/>
      <c r="K46" s="71"/>
      <c r="L46" s="72"/>
    </row>
    <row r="47" spans="1:12" ht="15" customHeight="1">
      <c r="A47" s="71"/>
      <c r="B47" s="74"/>
      <c r="C47" s="74"/>
      <c r="D47" s="74"/>
      <c r="E47" s="74"/>
      <c r="F47" s="74"/>
      <c r="G47" s="74"/>
      <c r="H47" s="74"/>
      <c r="I47" s="74"/>
      <c r="J47" s="71"/>
      <c r="K47" s="71"/>
      <c r="L47" s="72"/>
    </row>
    <row r="48" spans="1:12" ht="23.25" customHeight="1">
      <c r="A48" s="71"/>
      <c r="B48" s="74"/>
      <c r="C48" s="74"/>
      <c r="D48" s="74"/>
      <c r="E48" s="74"/>
      <c r="F48" s="74"/>
      <c r="G48" s="75"/>
      <c r="H48" s="74"/>
      <c r="I48" s="74"/>
      <c r="J48" s="71"/>
      <c r="K48" s="71"/>
      <c r="L48" s="72"/>
    </row>
    <row r="49" spans="1:12" ht="15" customHeight="1">
      <c r="A49" s="71"/>
      <c r="B49" s="74"/>
      <c r="C49" s="74"/>
      <c r="D49" s="74"/>
      <c r="E49" s="74"/>
      <c r="F49" s="74"/>
      <c r="G49" s="74"/>
      <c r="H49" s="74"/>
      <c r="I49" s="74"/>
      <c r="J49" s="71"/>
      <c r="K49" s="71"/>
      <c r="L49" s="72"/>
    </row>
    <row r="50" spans="1:12">
      <c r="A50" s="71"/>
      <c r="B50" s="74"/>
      <c r="C50" s="74"/>
      <c r="D50" s="74"/>
      <c r="E50" s="74"/>
      <c r="F50" s="74"/>
      <c r="G50" s="74"/>
      <c r="H50" s="74"/>
      <c r="I50" s="74"/>
      <c r="J50" s="71"/>
      <c r="K50" s="71"/>
      <c r="L50" s="72"/>
    </row>
    <row r="51" spans="1:12">
      <c r="A51" s="71"/>
      <c r="B51" s="74"/>
      <c r="C51" s="74"/>
      <c r="D51" s="74"/>
      <c r="E51" s="74"/>
      <c r="F51" s="74"/>
      <c r="G51" s="74"/>
      <c r="H51" s="74"/>
      <c r="I51" s="74"/>
      <c r="J51" s="71"/>
      <c r="K51" s="71"/>
      <c r="L51" s="72"/>
    </row>
    <row r="52" spans="1:12">
      <c r="A52" s="71"/>
      <c r="K52" s="71"/>
      <c r="L52" s="72"/>
    </row>
    <row r="53" spans="1:12">
      <c r="A53" s="71"/>
      <c r="B53" s="74"/>
      <c r="C53" s="74"/>
      <c r="K53" s="71"/>
      <c r="L53" s="72"/>
    </row>
    <row r="54" spans="1:12">
      <c r="A54" s="71"/>
      <c r="K54" s="71"/>
      <c r="L54" s="72"/>
    </row>
    <row r="55" spans="1:12" ht="35.25">
      <c r="A55" s="71"/>
      <c r="B55" s="76" t="s">
        <v>121</v>
      </c>
      <c r="C55" s="77"/>
      <c r="D55" s="77"/>
      <c r="E55" s="77"/>
      <c r="F55" s="77"/>
      <c r="G55" s="77"/>
      <c r="H55" s="77"/>
      <c r="K55" s="71"/>
      <c r="L55" s="72"/>
    </row>
    <row r="56" spans="1:12" ht="15" customHeight="1">
      <c r="A56" s="71"/>
      <c r="B56" s="77"/>
      <c r="C56" s="77"/>
      <c r="D56" s="77"/>
      <c r="E56" s="77"/>
      <c r="F56" s="77"/>
      <c r="G56" s="77"/>
      <c r="H56" s="77"/>
      <c r="K56" s="71"/>
      <c r="L56" s="72"/>
    </row>
    <row r="57" spans="1:12" ht="15" customHeight="1">
      <c r="A57" s="71"/>
      <c r="C57" s="77"/>
      <c r="D57" s="77"/>
      <c r="E57" s="77"/>
      <c r="F57" s="77"/>
      <c r="G57" s="77"/>
      <c r="H57" s="77"/>
      <c r="K57" s="71"/>
      <c r="L57" s="72"/>
    </row>
    <row r="58" spans="1:12" ht="15" customHeight="1">
      <c r="A58" s="71"/>
      <c r="B58" s="363" t="str">
        <f>'Fiche de synthèse'!S13</f>
        <v>Système de VEV sur un moteur asynchrone
Récupérateur de chaleur sur un compresseur d'air</v>
      </c>
      <c r="C58" s="363"/>
      <c r="D58" s="363"/>
      <c r="E58" s="363"/>
      <c r="F58" s="363"/>
      <c r="G58" s="363"/>
      <c r="H58" s="77"/>
      <c r="K58" s="71"/>
      <c r="L58" s="72"/>
    </row>
    <row r="59" spans="1:12" ht="67.5" customHeight="1">
      <c r="A59" s="71"/>
      <c r="B59" s="363"/>
      <c r="C59" s="363"/>
      <c r="D59" s="363"/>
      <c r="E59" s="363"/>
      <c r="F59" s="363"/>
      <c r="G59" s="363"/>
      <c r="H59" s="77"/>
      <c r="K59" s="71"/>
      <c r="L59" s="72"/>
    </row>
    <row r="60" spans="1:12" ht="15" customHeight="1">
      <c r="A60" s="71"/>
      <c r="B60" s="363"/>
      <c r="C60" s="363"/>
      <c r="D60" s="363"/>
      <c r="E60" s="363"/>
      <c r="F60" s="363"/>
      <c r="G60" s="363"/>
      <c r="H60" s="77"/>
      <c r="K60" s="71"/>
      <c r="L60" s="72"/>
    </row>
    <row r="61" spans="1:12">
      <c r="A61" s="71"/>
      <c r="B61" s="363"/>
      <c r="C61" s="363"/>
      <c r="D61" s="363"/>
      <c r="E61" s="363"/>
      <c r="F61" s="363"/>
      <c r="G61" s="363"/>
      <c r="K61" s="71"/>
      <c r="L61" s="72"/>
    </row>
    <row r="62" spans="1:12">
      <c r="A62" s="71"/>
      <c r="B62" s="363"/>
      <c r="C62" s="363"/>
      <c r="D62" s="363"/>
      <c r="E62" s="363"/>
      <c r="F62" s="363"/>
      <c r="G62" s="363"/>
      <c r="K62" s="71"/>
      <c r="L62" s="72"/>
    </row>
    <row r="63" spans="1:12" ht="22.5" customHeight="1">
      <c r="A63" s="71"/>
      <c r="B63" s="363"/>
      <c r="C63" s="363"/>
      <c r="D63" s="363"/>
      <c r="E63" s="363"/>
      <c r="F63" s="363"/>
      <c r="G63" s="363"/>
      <c r="K63" s="71"/>
      <c r="L63" s="72"/>
    </row>
    <row r="64" spans="1:12">
      <c r="A64" s="71"/>
      <c r="B64" s="363"/>
      <c r="C64" s="363"/>
      <c r="D64" s="363"/>
      <c r="E64" s="363"/>
      <c r="F64" s="363"/>
      <c r="G64" s="363"/>
      <c r="K64" s="71"/>
      <c r="L64" s="72"/>
    </row>
    <row r="65" spans="1:12">
      <c r="A65" s="71"/>
      <c r="B65" s="363"/>
      <c r="C65" s="363"/>
      <c r="D65" s="363"/>
      <c r="E65" s="363"/>
      <c r="F65" s="363"/>
      <c r="G65" s="363"/>
      <c r="K65" s="71"/>
      <c r="L65" s="72"/>
    </row>
    <row r="66" spans="1:12">
      <c r="A66" s="71"/>
      <c r="B66" s="74"/>
      <c r="J66" s="71"/>
      <c r="K66" s="71"/>
      <c r="L66" s="72"/>
    </row>
    <row r="67" spans="1:12">
      <c r="A67" s="71"/>
      <c r="B67" s="74"/>
      <c r="C67" s="74"/>
      <c r="D67" s="74"/>
      <c r="E67" s="74"/>
      <c r="F67" s="74"/>
      <c r="G67" s="74"/>
      <c r="H67" s="74"/>
      <c r="I67" s="74"/>
      <c r="J67" s="71"/>
      <c r="K67" s="71"/>
      <c r="L67" s="72"/>
    </row>
    <row r="68" spans="1:12" ht="29.25" customHeight="1">
      <c r="A68" s="71"/>
      <c r="G68" s="78"/>
      <c r="H68" s="78"/>
      <c r="I68" s="74"/>
      <c r="J68" s="71"/>
      <c r="K68" s="71"/>
      <c r="L68" s="72"/>
    </row>
    <row r="69" spans="1:12" ht="15" customHeight="1">
      <c r="A69" s="71"/>
      <c r="B69" s="78"/>
      <c r="C69" s="78"/>
      <c r="D69" s="78"/>
      <c r="E69" s="78"/>
      <c r="F69" s="78"/>
      <c r="G69" s="78"/>
      <c r="H69" s="78"/>
      <c r="I69" s="74"/>
      <c r="J69" s="71"/>
      <c r="K69" s="71"/>
      <c r="L69" s="72"/>
    </row>
    <row r="70" spans="1:12" ht="15" customHeight="1">
      <c r="A70" s="71"/>
      <c r="B70" s="78"/>
      <c r="C70" s="78"/>
      <c r="D70" s="78"/>
      <c r="E70" s="78"/>
      <c r="F70" s="78"/>
      <c r="G70" s="78"/>
      <c r="H70" s="78"/>
      <c r="I70" s="74"/>
      <c r="J70" s="71"/>
      <c r="K70" s="71"/>
      <c r="L70" s="72"/>
    </row>
    <row r="71" spans="1:12" ht="15" customHeight="1">
      <c r="A71" s="71"/>
      <c r="B71" s="78"/>
      <c r="C71" s="78"/>
      <c r="D71" s="78"/>
      <c r="E71" s="78"/>
      <c r="F71" s="78"/>
      <c r="G71" s="78"/>
      <c r="H71" s="78"/>
      <c r="I71" s="74"/>
      <c r="J71" s="71"/>
      <c r="K71" s="71"/>
      <c r="L71" s="72"/>
    </row>
    <row r="72" spans="1:12">
      <c r="A72" s="71"/>
      <c r="B72" s="74"/>
      <c r="C72" s="74"/>
      <c r="D72" s="74"/>
      <c r="E72" s="74"/>
      <c r="F72" s="74"/>
      <c r="G72" s="74"/>
      <c r="H72" s="74"/>
      <c r="I72" s="74"/>
      <c r="J72" s="71"/>
      <c r="K72" s="71"/>
      <c r="L72" s="72"/>
    </row>
    <row r="73" spans="1:12">
      <c r="A73" s="71"/>
      <c r="B73" s="74"/>
      <c r="C73" s="74"/>
      <c r="D73" s="74"/>
      <c r="E73" s="74"/>
      <c r="F73" s="74"/>
      <c r="G73" s="74"/>
      <c r="H73" s="74"/>
      <c r="I73" s="74"/>
      <c r="J73" s="71"/>
      <c r="K73" s="71"/>
      <c r="L73" s="72"/>
    </row>
    <row r="74" spans="1:12">
      <c r="A74" s="71"/>
      <c r="B74" s="74"/>
      <c r="C74" s="74"/>
      <c r="D74" s="74"/>
      <c r="E74" s="74"/>
      <c r="F74" s="74"/>
      <c r="G74" s="74"/>
      <c r="H74" s="74"/>
      <c r="I74" s="74"/>
      <c r="J74" s="71"/>
      <c r="K74" s="71"/>
      <c r="L74" s="72"/>
    </row>
    <row r="75" spans="1:12" ht="45.75" customHeight="1">
      <c r="A75" s="71"/>
      <c r="B75" s="358"/>
      <c r="C75" s="358"/>
      <c r="D75" s="358"/>
      <c r="E75" s="358"/>
      <c r="F75" s="358"/>
      <c r="G75" s="74"/>
      <c r="H75" s="74"/>
      <c r="I75" s="74"/>
      <c r="J75" s="71"/>
      <c r="K75" s="71"/>
      <c r="L75" s="72"/>
    </row>
    <row r="76" spans="1:12">
      <c r="A76" s="71"/>
      <c r="B76" s="358"/>
      <c r="C76" s="358"/>
      <c r="D76" s="358"/>
      <c r="E76" s="358"/>
      <c r="F76" s="358"/>
      <c r="G76" s="74"/>
      <c r="H76" s="74"/>
      <c r="I76" s="74"/>
      <c r="J76" s="71"/>
      <c r="K76" s="71"/>
      <c r="L76" s="72"/>
    </row>
    <row r="77" spans="1:12">
      <c r="A77" s="71"/>
      <c r="B77" s="358"/>
      <c r="C77" s="358"/>
      <c r="D77" s="358"/>
      <c r="E77" s="358"/>
      <c r="F77" s="358"/>
      <c r="G77" s="74"/>
      <c r="H77" s="74"/>
      <c r="I77" s="74"/>
      <c r="J77" s="71"/>
      <c r="K77" s="71"/>
      <c r="L77" s="72"/>
    </row>
    <row r="78" spans="1:12">
      <c r="A78" s="71"/>
      <c r="B78" s="358"/>
      <c r="C78" s="358"/>
      <c r="D78" s="358"/>
      <c r="E78" s="358"/>
      <c r="F78" s="358"/>
      <c r="G78" s="74"/>
      <c r="H78" s="74"/>
      <c r="I78" s="74"/>
      <c r="J78" s="71"/>
      <c r="K78" s="71"/>
      <c r="L78" s="72"/>
    </row>
    <row r="79" spans="1:12">
      <c r="A79" s="71"/>
      <c r="G79" s="74"/>
      <c r="H79" s="74"/>
      <c r="I79" s="74"/>
      <c r="J79" s="71"/>
      <c r="K79" s="71"/>
      <c r="L79" s="72"/>
    </row>
    <row r="80" spans="1:12">
      <c r="A80" s="71"/>
      <c r="B80" s="74"/>
      <c r="C80" s="74"/>
      <c r="D80" s="74"/>
      <c r="E80" s="74"/>
      <c r="F80" s="74"/>
      <c r="G80" s="74"/>
      <c r="H80" s="74"/>
      <c r="I80" s="74"/>
      <c r="J80" s="71"/>
      <c r="K80" s="71"/>
      <c r="L80" s="72"/>
    </row>
    <row r="81" spans="1:12">
      <c r="A81" s="71"/>
      <c r="B81" s="74"/>
      <c r="C81" s="74"/>
      <c r="D81" s="74"/>
      <c r="E81" s="74"/>
      <c r="F81" s="74"/>
      <c r="G81" s="74"/>
      <c r="H81" s="74"/>
      <c r="I81" s="74"/>
      <c r="J81" s="71"/>
      <c r="K81" s="71"/>
      <c r="L81" s="72"/>
    </row>
    <row r="82" spans="1:12">
      <c r="A82" s="71"/>
      <c r="B82" s="74"/>
      <c r="C82" s="74"/>
      <c r="D82" s="74"/>
      <c r="E82" s="74"/>
      <c r="F82" s="74"/>
      <c r="G82" s="74"/>
      <c r="H82" s="74"/>
      <c r="I82" s="74"/>
      <c r="J82" s="71"/>
      <c r="K82" s="71"/>
      <c r="L82" s="72"/>
    </row>
    <row r="83" spans="1:12">
      <c r="A83" s="71"/>
      <c r="B83" s="74"/>
      <c r="C83" s="74"/>
      <c r="D83" s="74"/>
      <c r="E83" s="74"/>
      <c r="F83" s="74"/>
      <c r="G83" s="74"/>
      <c r="H83" s="74"/>
      <c r="I83" s="74"/>
      <c r="J83" s="71"/>
      <c r="K83" s="71"/>
      <c r="L83" s="72"/>
    </row>
    <row r="84" spans="1:12">
      <c r="A84" s="71"/>
      <c r="G84" s="74"/>
      <c r="H84" s="74"/>
      <c r="I84" s="74"/>
      <c r="J84" s="71"/>
      <c r="K84" s="71"/>
      <c r="L84" s="72"/>
    </row>
    <row r="85" spans="1:12">
      <c r="A85" s="71"/>
      <c r="B85" s="74"/>
      <c r="C85" s="74"/>
      <c r="D85" s="74"/>
      <c r="E85" s="74"/>
      <c r="F85" s="74"/>
      <c r="G85" s="74"/>
      <c r="H85" s="74"/>
      <c r="I85" s="74"/>
      <c r="J85" s="71"/>
      <c r="K85" s="71"/>
      <c r="L85" s="72"/>
    </row>
    <row r="86" spans="1:12">
      <c r="A86" s="71"/>
      <c r="B86" s="74"/>
      <c r="C86" s="74"/>
      <c r="D86" s="74"/>
      <c r="E86" s="74"/>
      <c r="F86" s="74"/>
      <c r="G86" s="74"/>
      <c r="H86" s="74"/>
      <c r="I86" s="74"/>
      <c r="J86" s="71"/>
      <c r="K86" s="71"/>
      <c r="L86" s="72"/>
    </row>
    <row r="87" spans="1:12">
      <c r="A87" s="71"/>
      <c r="B87" s="74"/>
      <c r="C87" s="74"/>
      <c r="D87" s="74"/>
      <c r="E87" s="74"/>
      <c r="F87" s="74"/>
      <c r="G87" s="74"/>
      <c r="H87" s="74"/>
      <c r="I87" s="74"/>
      <c r="J87" s="71"/>
      <c r="K87" s="71"/>
      <c r="L87" s="72"/>
    </row>
    <row r="88" spans="1:12">
      <c r="A88" s="71"/>
      <c r="B88" s="74"/>
      <c r="C88" s="74"/>
      <c r="D88" s="74"/>
      <c r="E88" s="74"/>
      <c r="F88" s="74"/>
      <c r="G88" s="361" t="s">
        <v>125</v>
      </c>
      <c r="H88" s="362"/>
      <c r="I88" s="74"/>
      <c r="J88" s="71"/>
      <c r="K88" s="71"/>
      <c r="L88" s="72"/>
    </row>
    <row r="89" spans="1:12">
      <c r="A89" s="71"/>
      <c r="B89" s="74"/>
      <c r="C89" s="74"/>
      <c r="D89" s="74"/>
      <c r="E89" s="74"/>
      <c r="F89" s="74"/>
      <c r="G89" s="362"/>
      <c r="H89" s="362"/>
      <c r="I89" s="74"/>
      <c r="J89" s="71"/>
      <c r="K89" s="71"/>
      <c r="L89" s="72"/>
    </row>
    <row r="90" spans="1:12">
      <c r="A90" s="71"/>
      <c r="B90" s="74"/>
      <c r="C90" s="74"/>
      <c r="D90" s="74"/>
      <c r="E90" s="74"/>
      <c r="F90" s="74"/>
      <c r="G90" s="362"/>
      <c r="H90" s="362"/>
      <c r="I90" s="74"/>
      <c r="J90" s="71"/>
      <c r="K90" s="71"/>
      <c r="L90" s="72"/>
    </row>
    <row r="91" spans="1:12" ht="19.5">
      <c r="A91" s="71"/>
      <c r="B91" s="113" t="s">
        <v>275</v>
      </c>
      <c r="C91" s="113"/>
      <c r="D91" s="113"/>
      <c r="E91" s="74"/>
      <c r="F91" s="74"/>
      <c r="G91" s="362"/>
      <c r="H91" s="362"/>
      <c r="I91" s="74"/>
      <c r="J91" s="71"/>
      <c r="K91" s="71"/>
      <c r="L91" s="72"/>
    </row>
    <row r="92" spans="1:12" ht="19.5" customHeight="1">
      <c r="A92" s="71"/>
      <c r="B92" s="113" t="s">
        <v>152</v>
      </c>
      <c r="C92" s="113" t="s">
        <v>293</v>
      </c>
      <c r="G92" s="362"/>
      <c r="H92" s="362"/>
      <c r="I92" s="74"/>
      <c r="J92" s="71"/>
      <c r="K92" s="71"/>
      <c r="L92" s="72"/>
    </row>
    <row r="93" spans="1:12" ht="19.5" customHeight="1">
      <c r="A93" s="71"/>
      <c r="B93" s="113"/>
      <c r="C93" s="113"/>
      <c r="G93" s="140"/>
      <c r="H93" s="140"/>
      <c r="I93" s="74"/>
      <c r="J93" s="71"/>
      <c r="K93" s="71"/>
      <c r="L93" s="72"/>
    </row>
    <row r="94" spans="1:12" ht="19.5" customHeight="1">
      <c r="A94" s="71"/>
      <c r="B94" s="113"/>
      <c r="C94" s="113"/>
      <c r="G94" s="140"/>
      <c r="H94" s="140"/>
      <c r="I94" s="74"/>
      <c r="J94" s="71"/>
      <c r="K94" s="71"/>
      <c r="L94" s="72"/>
    </row>
    <row r="95" spans="1:12">
      <c r="A95" s="71"/>
      <c r="B95" s="71"/>
      <c r="C95" s="71"/>
      <c r="D95" s="71"/>
      <c r="E95" s="71"/>
      <c r="F95" s="71"/>
      <c r="G95" s="71"/>
      <c r="H95" s="71"/>
      <c r="I95" s="71"/>
      <c r="J95" s="71"/>
      <c r="K95" s="71"/>
      <c r="L95" s="71"/>
    </row>
    <row r="96" spans="1:12">
      <c r="A96" s="71"/>
      <c r="B96" s="71"/>
      <c r="C96" s="71"/>
      <c r="D96" s="71"/>
      <c r="E96" s="71"/>
      <c r="F96" s="71"/>
      <c r="G96" s="71"/>
      <c r="H96" s="71"/>
      <c r="I96" s="71"/>
      <c r="J96" s="71"/>
      <c r="K96" s="71"/>
      <c r="L96" s="71"/>
    </row>
    <row r="97" spans="1:66">
      <c r="A97" s="71"/>
      <c r="B97" s="71"/>
      <c r="C97" s="71"/>
      <c r="D97" s="71"/>
      <c r="E97" s="71"/>
      <c r="F97" s="71"/>
      <c r="G97" s="71"/>
      <c r="H97" s="71"/>
      <c r="I97" s="71"/>
      <c r="J97" s="71"/>
      <c r="K97" s="71"/>
      <c r="L97" s="71"/>
    </row>
    <row r="98" spans="1:66">
      <c r="A98" s="71"/>
      <c r="B98" s="71"/>
      <c r="C98" s="71"/>
      <c r="D98" s="71"/>
      <c r="E98" s="71"/>
      <c r="F98" s="71"/>
      <c r="G98" s="71"/>
      <c r="H98" s="71"/>
      <c r="I98" s="71"/>
      <c r="J98" s="71"/>
      <c r="K98" s="71"/>
      <c r="L98" s="71"/>
    </row>
    <row r="99" spans="1:66" ht="14.25" customHeight="1">
      <c r="A99" s="71"/>
      <c r="B99" s="350" t="str">
        <f>"La société SFACS a confié à Capital Energy l’estimation du volume de Certificats d’Economies d’Energie (C2E) générés par les travaux sur centrale de compression d'air pour le compte de la société "&amp;'Etat des lieux'!E4&amp;", identifiée par le numéro SIREN "&amp;'Etat des lieux'!E5&amp;" dans le département "&amp;'Etat des lieux'!E8&amp;"."</f>
        <v>La société SFACS a confié à Capital Energy l’estimation du volume de Certificats d’Economies d’Energie (C2E) générés par les travaux sur centrale de compression d'air pour le compte de la société COOPNOIX, identifiée par le numéro SIREN 384 735 221 dans le département 38.</v>
      </c>
      <c r="C99" s="350"/>
      <c r="D99" s="350"/>
      <c r="E99" s="350"/>
      <c r="F99" s="350"/>
      <c r="G99" s="350"/>
      <c r="H99" s="350"/>
      <c r="I99" s="130"/>
      <c r="J99" s="71"/>
      <c r="K99" s="71"/>
      <c r="L99" s="71"/>
    </row>
    <row r="100" spans="1:66" ht="23.25" customHeight="1">
      <c r="A100" s="71"/>
      <c r="B100" s="350"/>
      <c r="C100" s="350"/>
      <c r="D100" s="350"/>
      <c r="E100" s="350"/>
      <c r="F100" s="350"/>
      <c r="G100" s="350"/>
      <c r="H100" s="350"/>
      <c r="I100" s="130"/>
      <c r="J100" s="71"/>
      <c r="K100" s="71"/>
      <c r="L100" s="71"/>
    </row>
    <row r="101" spans="1:66" ht="14.25" customHeight="1">
      <c r="A101" s="71"/>
      <c r="B101" s="350"/>
      <c r="C101" s="350"/>
      <c r="D101" s="350"/>
      <c r="E101" s="350"/>
      <c r="F101" s="350"/>
      <c r="G101" s="350"/>
      <c r="H101" s="350"/>
      <c r="I101" s="130"/>
      <c r="J101" s="71"/>
      <c r="K101" s="71"/>
      <c r="L101" s="71"/>
    </row>
    <row r="102" spans="1:66" ht="25.5" customHeight="1">
      <c r="A102" s="71"/>
      <c r="B102" s="350"/>
      <c r="C102" s="350"/>
      <c r="D102" s="350"/>
      <c r="E102" s="350"/>
      <c r="F102" s="350"/>
      <c r="G102" s="350"/>
      <c r="H102" s="350"/>
      <c r="I102" s="130"/>
      <c r="J102" s="71"/>
      <c r="K102" s="71"/>
      <c r="L102" s="71"/>
      <c r="BJ102" s="71"/>
      <c r="BK102" s="71"/>
      <c r="BL102" s="71"/>
      <c r="BM102" s="71"/>
      <c r="BN102" s="71"/>
    </row>
    <row r="103" spans="1:66" ht="19.5">
      <c r="A103" s="71"/>
      <c r="B103" s="113" t="str">
        <f>"Notre estimation est basée sur les éléments transmis via "&amp;'Etat des lieux'!E11&amp;"."</f>
        <v>Notre estimation est basée sur les éléments transmis via ALAIN BALAZARD.</v>
      </c>
      <c r="C103" s="113"/>
      <c r="D103" s="113"/>
      <c r="E103" s="113"/>
      <c r="F103" s="113"/>
      <c r="G103" s="113"/>
      <c r="H103" s="113"/>
      <c r="I103" s="113"/>
      <c r="J103" s="71"/>
      <c r="K103" s="71"/>
      <c r="L103" s="71"/>
      <c r="BJ103" s="71"/>
      <c r="BK103" s="71"/>
      <c r="BL103" s="71"/>
      <c r="BM103" s="71"/>
      <c r="BN103" s="71"/>
    </row>
    <row r="104" spans="1:66" ht="19.5">
      <c r="A104" s="71"/>
      <c r="B104" s="113"/>
      <c r="C104" s="113"/>
      <c r="D104" s="113"/>
      <c r="E104" s="113"/>
      <c r="F104" s="113"/>
      <c r="G104" s="113"/>
      <c r="H104" s="113"/>
      <c r="I104" s="113"/>
      <c r="J104" s="71"/>
      <c r="K104" s="71"/>
      <c r="L104" s="71"/>
      <c r="BJ104" s="71"/>
      <c r="BK104" s="71"/>
      <c r="BL104" s="71"/>
      <c r="BM104" s="71"/>
      <c r="BN104" s="71"/>
    </row>
    <row r="105" spans="1:66" ht="19.5">
      <c r="A105" s="71"/>
      <c r="B105" s="113"/>
      <c r="C105" s="113"/>
      <c r="D105" s="113"/>
      <c r="E105" s="113"/>
      <c r="F105" s="113"/>
      <c r="G105" s="113"/>
      <c r="H105" s="113"/>
      <c r="I105" s="113"/>
      <c r="J105" s="71"/>
      <c r="K105" s="71"/>
      <c r="L105" s="71"/>
      <c r="BJ105" s="71"/>
      <c r="BK105" s="71"/>
      <c r="BL105" s="71"/>
      <c r="BM105" s="71"/>
      <c r="BN105" s="71"/>
    </row>
    <row r="106" spans="1:66" ht="13.5" customHeight="1">
      <c r="A106" s="71"/>
      <c r="J106" s="71"/>
      <c r="K106" s="71"/>
      <c r="L106" s="71"/>
      <c r="BJ106" s="71"/>
      <c r="BK106" s="71"/>
      <c r="BL106" s="71"/>
      <c r="BM106" s="71"/>
      <c r="BN106" s="71"/>
    </row>
    <row r="107" spans="1:66" ht="13.5" customHeight="1">
      <c r="A107" s="71"/>
      <c r="J107" s="71"/>
      <c r="K107" s="71"/>
      <c r="L107" s="71"/>
      <c r="BJ107" s="71"/>
      <c r="BK107" s="71"/>
      <c r="BL107" s="71"/>
      <c r="BM107" s="71"/>
      <c r="BN107" s="71"/>
    </row>
    <row r="108" spans="1:66" ht="13.5" customHeight="1">
      <c r="A108" s="71"/>
      <c r="B108" s="332" t="str">
        <f>'Fiche de synthèse'!I9</f>
        <v>La puissance du système de VEV installé doit être inférieure ou égale à 3 MW.La chaleur récupérée doit être valorisée en procédé industriel ou en chauffage de locaux ou production d'ECS.La facture devra mentionner la mise en place d'un système de récupération de chaleur sur compresseur(s) d'air ainsi que la(es) puissance(s) concernée(s).</v>
      </c>
      <c r="C108" s="332"/>
      <c r="D108" s="332"/>
      <c r="E108" s="332"/>
      <c r="F108" s="332"/>
      <c r="G108" s="332"/>
      <c r="H108" s="332"/>
      <c r="I108" s="332"/>
      <c r="J108" s="71"/>
      <c r="K108" s="71"/>
      <c r="L108" s="71"/>
      <c r="BJ108" s="71"/>
      <c r="BK108" s="71"/>
      <c r="BL108" s="71"/>
      <c r="BM108" s="71"/>
      <c r="BN108" s="71"/>
    </row>
    <row r="109" spans="1:66" ht="13.5" customHeight="1">
      <c r="A109" s="71"/>
      <c r="B109" s="332"/>
      <c r="C109" s="332"/>
      <c r="D109" s="332"/>
      <c r="E109" s="332"/>
      <c r="F109" s="332"/>
      <c r="G109" s="332"/>
      <c r="H109" s="332"/>
      <c r="I109" s="332"/>
      <c r="J109" s="71"/>
      <c r="K109" s="71"/>
      <c r="L109" s="71"/>
      <c r="BJ109" s="71"/>
      <c r="BK109" s="71"/>
      <c r="BL109" s="71"/>
      <c r="BM109" s="71"/>
      <c r="BN109" s="71"/>
    </row>
    <row r="110" spans="1:66" ht="13.5" customHeight="1">
      <c r="A110" s="71"/>
      <c r="B110" s="332"/>
      <c r="C110" s="332"/>
      <c r="D110" s="332"/>
      <c r="E110" s="332"/>
      <c r="F110" s="332"/>
      <c r="G110" s="332"/>
      <c r="H110" s="332"/>
      <c r="I110" s="332"/>
      <c r="J110" s="71"/>
      <c r="K110" s="71"/>
      <c r="L110" s="71"/>
      <c r="BJ110" s="71"/>
      <c r="BK110" s="71"/>
      <c r="BL110" s="71"/>
      <c r="BM110" s="71"/>
      <c r="BN110" s="71"/>
    </row>
    <row r="111" spans="1:66" ht="13.5" customHeight="1">
      <c r="A111" s="71"/>
      <c r="B111" s="332"/>
      <c r="C111" s="332"/>
      <c r="D111" s="332"/>
      <c r="E111" s="332"/>
      <c r="F111" s="332"/>
      <c r="G111" s="332"/>
      <c r="H111" s="332"/>
      <c r="I111" s="332"/>
      <c r="J111" s="71"/>
      <c r="K111" s="71"/>
      <c r="L111" s="71"/>
      <c r="BJ111" s="71"/>
      <c r="BK111" s="71"/>
      <c r="BL111" s="71"/>
      <c r="BM111" s="71"/>
      <c r="BN111" s="71"/>
    </row>
    <row r="112" spans="1:66" ht="27" customHeight="1">
      <c r="B112" s="332"/>
      <c r="C112" s="332"/>
      <c r="D112" s="332"/>
      <c r="E112" s="332"/>
      <c r="F112" s="332"/>
      <c r="G112" s="332"/>
      <c r="H112" s="332"/>
      <c r="I112" s="332"/>
      <c r="AE112" s="79"/>
      <c r="AF112" s="79"/>
      <c r="BJ112" s="71"/>
      <c r="BK112" s="71"/>
      <c r="BL112" s="71"/>
      <c r="BM112" s="71"/>
      <c r="BN112" s="71"/>
    </row>
    <row r="113" spans="2:26" ht="14.25" customHeight="1">
      <c r="B113" s="332"/>
      <c r="C113" s="332"/>
      <c r="D113" s="332"/>
      <c r="E113" s="332"/>
      <c r="F113" s="332"/>
      <c r="G113" s="332"/>
      <c r="H113" s="332"/>
      <c r="I113" s="332"/>
    </row>
    <row r="114" spans="2:26" ht="36" customHeight="1">
      <c r="B114" s="332" t="s">
        <v>276</v>
      </c>
      <c r="C114" s="332"/>
      <c r="D114" s="332"/>
      <c r="E114" s="332"/>
      <c r="F114" s="332"/>
      <c r="G114" s="332"/>
      <c r="H114" s="332"/>
      <c r="I114" s="332"/>
    </row>
    <row r="115" spans="2:26" ht="172.5" customHeight="1">
      <c r="B115" s="332"/>
      <c r="C115" s="332"/>
      <c r="D115" s="332"/>
      <c r="E115" s="332"/>
      <c r="F115" s="332"/>
      <c r="G115" s="332"/>
      <c r="H115" s="332"/>
      <c r="I115" s="332"/>
    </row>
    <row r="116" spans="2:26" ht="15" customHeight="1">
      <c r="J116" s="80"/>
      <c r="K116" s="80"/>
    </row>
    <row r="117" spans="2:26" ht="21.75" customHeight="1">
      <c r="B117" s="350" t="s">
        <v>277</v>
      </c>
      <c r="C117" s="350"/>
      <c r="D117" s="350"/>
      <c r="E117" s="350"/>
      <c r="F117" s="350"/>
      <c r="G117" s="350"/>
      <c r="H117" s="350"/>
      <c r="J117" s="80"/>
      <c r="K117" s="80"/>
    </row>
    <row r="118" spans="2:26" ht="21.75" customHeight="1">
      <c r="B118" s="350"/>
      <c r="C118" s="350"/>
      <c r="D118" s="350"/>
      <c r="E118" s="350"/>
      <c r="F118" s="350"/>
      <c r="G118" s="350"/>
      <c r="H118" s="350"/>
      <c r="J118" s="80"/>
      <c r="K118" s="80"/>
    </row>
    <row r="119" spans="2:26" ht="26.25" customHeight="1">
      <c r="B119" s="350" t="s">
        <v>278</v>
      </c>
      <c r="C119" s="350"/>
      <c r="D119" s="350"/>
      <c r="E119" s="350"/>
      <c r="F119" s="350"/>
      <c r="G119" s="350"/>
      <c r="H119" s="350"/>
      <c r="J119" s="80"/>
      <c r="K119" s="80"/>
    </row>
    <row r="120" spans="2:26" ht="36" customHeight="1">
      <c r="B120" s="350"/>
      <c r="C120" s="350"/>
      <c r="D120" s="350"/>
      <c r="E120" s="350"/>
      <c r="F120" s="350"/>
      <c r="G120" s="350"/>
      <c r="H120" s="350"/>
      <c r="J120" s="80"/>
      <c r="K120" s="80"/>
      <c r="U120" s="73" t="s">
        <v>94</v>
      </c>
    </row>
    <row r="121" spans="2:26" ht="17.25" customHeight="1"/>
    <row r="122" spans="2:26" ht="40.5">
      <c r="B122" s="89" t="s">
        <v>26</v>
      </c>
      <c r="C122" s="90" t="s">
        <v>34</v>
      </c>
      <c r="D122" s="90" t="s">
        <v>35</v>
      </c>
      <c r="E122" s="90" t="s">
        <v>36</v>
      </c>
      <c r="F122" s="326"/>
      <c r="G122" s="89" t="s">
        <v>33</v>
      </c>
      <c r="H122" s="90" t="s">
        <v>242</v>
      </c>
    </row>
    <row r="123" spans="2:26" ht="24" customHeight="1">
      <c r="B123" s="329" t="s">
        <v>118</v>
      </c>
      <c r="C123" s="91" t="str">
        <f>'Fiche de synthèse'!B10</f>
        <v xml:space="preserve">Air comprimé </v>
      </c>
      <c r="D123" s="92">
        <f>'Fiche de synthèse'!C10</f>
        <v>18</v>
      </c>
      <c r="E123" s="93">
        <f>'Fiche de synthèse'!D10</f>
        <v>1</v>
      </c>
      <c r="F123" s="327"/>
      <c r="G123" s="94">
        <f>'Fiche de synthèse'!F10</f>
        <v>214200</v>
      </c>
      <c r="H123" s="95">
        <f>'Fiche de synthèse'!G10</f>
        <v>171.36</v>
      </c>
      <c r="R123" s="80"/>
      <c r="S123" s="80"/>
      <c r="T123" s="80"/>
      <c r="U123" s="80"/>
      <c r="V123" s="80"/>
      <c r="W123" s="80"/>
      <c r="X123" s="80"/>
      <c r="Y123" s="80"/>
      <c r="Z123" s="80"/>
    </row>
    <row r="124" spans="2:26" ht="24" customHeight="1">
      <c r="B124" s="330"/>
      <c r="C124" s="91" t="str">
        <f>'Fiche de synthèse'!B11</f>
        <v>Indiquez…</v>
      </c>
      <c r="D124" s="92">
        <f>'Fiche de synthèse'!C11</f>
        <v>0</v>
      </c>
      <c r="E124" s="93">
        <f>'Fiche de synthèse'!D11</f>
        <v>0</v>
      </c>
      <c r="F124" s="327"/>
      <c r="G124" s="94" t="str">
        <f>'Fiche de synthèse'!F11</f>
        <v xml:space="preserve"> </v>
      </c>
      <c r="H124" s="95" t="str">
        <f>'Fiche de synthèse'!G11</f>
        <v xml:space="preserve"> </v>
      </c>
      <c r="Y124" s="80"/>
      <c r="Z124" s="80"/>
    </row>
    <row r="125" spans="2:26" ht="24" customHeight="1">
      <c r="B125" s="331"/>
      <c r="C125" s="91" t="str">
        <f>'Fiche de synthèse'!B12</f>
        <v>Indiquez…</v>
      </c>
      <c r="D125" s="92">
        <f>'Fiche de synthèse'!C12</f>
        <v>0</v>
      </c>
      <c r="E125" s="93">
        <f>'Fiche de synthèse'!D12</f>
        <v>0</v>
      </c>
      <c r="F125" s="328"/>
      <c r="G125" s="94" t="str">
        <f>'Fiche de synthèse'!F12</f>
        <v xml:space="preserve"> </v>
      </c>
      <c r="H125" s="95" t="str">
        <f>'Fiche de synthèse'!G12</f>
        <v xml:space="preserve"> </v>
      </c>
    </row>
    <row r="126" spans="2:26" ht="21" customHeight="1">
      <c r="B126" s="96"/>
      <c r="C126" s="97" t="s">
        <v>34</v>
      </c>
      <c r="D126" s="344"/>
      <c r="E126" s="345"/>
      <c r="F126" s="226" t="s">
        <v>37</v>
      </c>
      <c r="G126" s="342"/>
      <c r="H126" s="343"/>
    </row>
    <row r="127" spans="2:26" ht="51" customHeight="1">
      <c r="B127" s="329" t="s">
        <v>117</v>
      </c>
      <c r="C127" s="98" t="str">
        <f>'Fiche de synthèse'!B14</f>
        <v>Chauffage de locaux</v>
      </c>
      <c r="D127" s="92">
        <f>'Fiche de synthèse'!C14</f>
        <v>18</v>
      </c>
      <c r="E127" s="93">
        <f>'Fiche de synthèse'!D14</f>
        <v>1</v>
      </c>
      <c r="F127" s="99" t="str">
        <f>'Fiche de synthèse'!E14</f>
        <v>1x8</v>
      </c>
      <c r="G127" s="94">
        <f>'Fiche de synthèse'!F14</f>
        <v>115200</v>
      </c>
      <c r="H127" s="95">
        <f>'Fiche de synthèse'!G14</f>
        <v>92.16</v>
      </c>
    </row>
    <row r="128" spans="2:26" ht="51" customHeight="1">
      <c r="B128" s="330"/>
      <c r="C128" s="98" t="str">
        <f>'Fiche de synthèse'!B15</f>
        <v>Indiquez…</v>
      </c>
      <c r="D128" s="92">
        <f>'Fiche de synthèse'!C15</f>
        <v>0</v>
      </c>
      <c r="E128" s="93">
        <f>'Fiche de synthèse'!D15</f>
        <v>0</v>
      </c>
      <c r="F128" s="99" t="str">
        <f>'Fiche de synthèse'!E15</f>
        <v>Indiquez…</v>
      </c>
      <c r="G128" s="94" t="str">
        <f>'Fiche de synthèse'!F15</f>
        <v xml:space="preserve"> </v>
      </c>
      <c r="H128" s="95" t="str">
        <f>'Fiche de synthèse'!G15</f>
        <v xml:space="preserve"> </v>
      </c>
    </row>
    <row r="129" spans="2:20" ht="51" customHeight="1">
      <c r="B129" s="331"/>
      <c r="C129" s="98" t="str">
        <f>'Fiche de synthèse'!B16</f>
        <v>Indiquez…</v>
      </c>
      <c r="D129" s="92">
        <f>'Fiche de synthèse'!C16</f>
        <v>0</v>
      </c>
      <c r="E129" s="93">
        <f>'Fiche de synthèse'!D16</f>
        <v>0</v>
      </c>
      <c r="F129" s="99" t="str">
        <f>'Fiche de synthèse'!E16</f>
        <v>Indiquez…</v>
      </c>
      <c r="G129" s="94" t="str">
        <f>'Fiche de synthèse'!F16</f>
        <v xml:space="preserve"> </v>
      </c>
      <c r="H129" s="95" t="str">
        <f>'Fiche de synthèse'!G16</f>
        <v xml:space="preserve"> </v>
      </c>
    </row>
    <row r="130" spans="2:20" ht="21" customHeight="1">
      <c r="B130" s="352"/>
      <c r="C130" s="353"/>
      <c r="D130" s="353"/>
      <c r="E130" s="354"/>
      <c r="F130" s="226" t="s">
        <v>37</v>
      </c>
      <c r="G130" s="342"/>
      <c r="H130" s="343"/>
    </row>
    <row r="131" spans="2:20" ht="51" customHeight="1">
      <c r="B131" s="329" t="s">
        <v>154</v>
      </c>
      <c r="C131" s="227"/>
      <c r="D131" s="100">
        <f>'Fiche de synthèse'!C18</f>
        <v>0</v>
      </c>
      <c r="E131" s="103"/>
      <c r="F131" s="100" t="str">
        <f>'Fiche de synthèse'!E18</f>
        <v>Indiquez…</v>
      </c>
      <c r="G131" s="101" t="str">
        <f>'Fiche de synthèse'!F18</f>
        <v/>
      </c>
      <c r="H131" s="102" t="str">
        <f>'Fiche de synthèse'!G18</f>
        <v/>
      </c>
    </row>
    <row r="132" spans="2:20" ht="51" customHeight="1">
      <c r="B132" s="330"/>
      <c r="C132" s="228"/>
      <c r="D132" s="100">
        <f>'Fiche de synthèse'!C19</f>
        <v>0</v>
      </c>
      <c r="E132" s="103"/>
      <c r="F132" s="100" t="str">
        <f>'Fiche de synthèse'!E19</f>
        <v>Indiquez…</v>
      </c>
      <c r="G132" s="101" t="str">
        <f>'Fiche de synthèse'!F19</f>
        <v/>
      </c>
      <c r="H132" s="102" t="str">
        <f>'Fiche de synthèse'!G19</f>
        <v/>
      </c>
    </row>
    <row r="133" spans="2:20" ht="51" customHeight="1">
      <c r="B133" s="331"/>
      <c r="C133" s="229"/>
      <c r="D133" s="100">
        <f>'Fiche de synthèse'!C20</f>
        <v>0</v>
      </c>
      <c r="E133" s="103"/>
      <c r="F133" s="100" t="str">
        <f>'Fiche de synthèse'!E20</f>
        <v>Indiquez…</v>
      </c>
      <c r="G133" s="101" t="str">
        <f>'Fiche de synthèse'!F20</f>
        <v/>
      </c>
      <c r="H133" s="102" t="str">
        <f>'Fiche de synthèse'!G20</f>
        <v/>
      </c>
    </row>
    <row r="134" spans="2:20" ht="21" customHeight="1">
      <c r="B134" s="355"/>
      <c r="C134" s="356"/>
      <c r="D134" s="356"/>
      <c r="E134" s="356"/>
      <c r="F134" s="356"/>
      <c r="G134" s="356"/>
      <c r="H134" s="357"/>
    </row>
    <row r="135" spans="2:20" ht="20.25">
      <c r="B135" s="329" t="s">
        <v>144</v>
      </c>
      <c r="C135" s="230"/>
      <c r="D135" s="104">
        <f>'Fiche de synthèse'!C22</f>
        <v>0</v>
      </c>
      <c r="E135" s="105">
        <f>'Fiche de synthèse'!D22</f>
        <v>0</v>
      </c>
      <c r="F135" s="351"/>
      <c r="G135" s="106" t="str">
        <f>'Fiche de synthèse'!F22</f>
        <v xml:space="preserve"> </v>
      </c>
      <c r="H135" s="107" t="str">
        <f>'Fiche de synthèse'!G22</f>
        <v xml:space="preserve"> </v>
      </c>
    </row>
    <row r="136" spans="2:20" ht="20.25">
      <c r="B136" s="330"/>
      <c r="C136" s="231"/>
      <c r="D136" s="104">
        <f>'Fiche de synthèse'!C23</f>
        <v>0</v>
      </c>
      <c r="E136" s="105">
        <f>'Fiche de synthèse'!D23</f>
        <v>0</v>
      </c>
      <c r="F136" s="351"/>
      <c r="G136" s="106" t="str">
        <f>'Fiche de synthèse'!F23</f>
        <v xml:space="preserve"> </v>
      </c>
      <c r="H136" s="107" t="str">
        <f>'Fiche de synthèse'!G23</f>
        <v xml:space="preserve"> </v>
      </c>
    </row>
    <row r="137" spans="2:20" ht="20.25">
      <c r="B137" s="331"/>
      <c r="C137" s="232"/>
      <c r="D137" s="104">
        <f>'Fiche de synthèse'!C24</f>
        <v>0</v>
      </c>
      <c r="E137" s="105">
        <f>'Fiche de synthèse'!D24</f>
        <v>0</v>
      </c>
      <c r="F137" s="351"/>
      <c r="G137" s="106" t="str">
        <f>'Fiche de synthèse'!F24</f>
        <v xml:space="preserve"> </v>
      </c>
      <c r="H137" s="107" t="str">
        <f>'Fiche de synthèse'!G24</f>
        <v xml:space="preserve"> </v>
      </c>
    </row>
    <row r="138" spans="2:20" ht="20.25">
      <c r="B138" s="96"/>
      <c r="C138" s="90" t="s">
        <v>80</v>
      </c>
      <c r="D138" s="344"/>
      <c r="E138" s="349"/>
      <c r="F138" s="349"/>
      <c r="G138" s="349"/>
      <c r="H138" s="345"/>
      <c r="Q138" s="325"/>
      <c r="R138" s="325"/>
      <c r="S138" s="325"/>
      <c r="T138" s="325"/>
    </row>
    <row r="139" spans="2:20" ht="22.5" customHeight="1">
      <c r="B139" s="329" t="s">
        <v>119</v>
      </c>
      <c r="C139" s="108" t="str">
        <f>'Fiche de synthèse'!B26</f>
        <v>Indiquez…</v>
      </c>
      <c r="D139" s="109">
        <f>'Fiche de synthèse'!C26</f>
        <v>0</v>
      </c>
      <c r="E139" s="108">
        <f>'Fiche de synthèse'!D26</f>
        <v>0</v>
      </c>
      <c r="F139" s="326"/>
      <c r="G139" s="106" t="str">
        <f>'Fiche de synthèse'!F26</f>
        <v xml:space="preserve"> </v>
      </c>
      <c r="H139" s="107" t="str">
        <f>'Fiche de synthèse'!G26</f>
        <v xml:space="preserve"> </v>
      </c>
      <c r="Q139" s="325"/>
      <c r="R139" s="325"/>
      <c r="S139" s="325"/>
      <c r="T139" s="325"/>
    </row>
    <row r="140" spans="2:20" ht="22.5" customHeight="1">
      <c r="B140" s="330"/>
      <c r="C140" s="108" t="str">
        <f>'Fiche de synthèse'!B27</f>
        <v>Indiquez…</v>
      </c>
      <c r="D140" s="109">
        <f>'Fiche de synthèse'!C27</f>
        <v>0</v>
      </c>
      <c r="E140" s="108">
        <f>'Fiche de synthèse'!D27</f>
        <v>0</v>
      </c>
      <c r="F140" s="327"/>
      <c r="G140" s="106" t="str">
        <f>'Fiche de synthèse'!F27</f>
        <v xml:space="preserve"> </v>
      </c>
      <c r="H140" s="107" t="str">
        <f>'Fiche de synthèse'!G27</f>
        <v xml:space="preserve"> </v>
      </c>
      <c r="Q140" s="325"/>
      <c r="R140" s="325"/>
      <c r="S140" s="325"/>
      <c r="T140" s="325"/>
    </row>
    <row r="141" spans="2:20" ht="22.5" customHeight="1">
      <c r="B141" s="331"/>
      <c r="C141" s="108" t="str">
        <f>'Fiche de synthèse'!B28</f>
        <v>Indiquez…</v>
      </c>
      <c r="D141" s="109">
        <f>'Fiche de synthèse'!C28</f>
        <v>0</v>
      </c>
      <c r="E141" s="108">
        <f>'Fiche de synthèse'!D28</f>
        <v>0</v>
      </c>
      <c r="F141" s="328"/>
      <c r="G141" s="106" t="str">
        <f>'Fiche de synthèse'!F28</f>
        <v xml:space="preserve"> </v>
      </c>
      <c r="H141" s="107" t="str">
        <f>'Fiche de synthèse'!G28</f>
        <v xml:space="preserve"> </v>
      </c>
      <c r="Q141" s="325"/>
      <c r="R141" s="325"/>
      <c r="S141" s="325"/>
      <c r="T141" s="325"/>
    </row>
    <row r="142" spans="2:20" ht="20.25">
      <c r="B142" s="110"/>
      <c r="C142" s="90" t="s">
        <v>82</v>
      </c>
      <c r="D142" s="344"/>
      <c r="E142" s="349"/>
      <c r="F142" s="349"/>
      <c r="G142" s="349"/>
      <c r="H142" s="345"/>
      <c r="Q142" s="325"/>
      <c r="R142" s="325"/>
      <c r="S142" s="325"/>
      <c r="T142" s="325"/>
    </row>
    <row r="143" spans="2:20" ht="27" customHeight="1">
      <c r="B143" s="329" t="s">
        <v>120</v>
      </c>
      <c r="C143" s="111" t="str">
        <f>'Fiche de synthèse'!B30</f>
        <v>Indiquez …</v>
      </c>
      <c r="D143" s="109">
        <f>'Fiche de synthèse'!C30</f>
        <v>0</v>
      </c>
      <c r="E143" s="108">
        <f>'Fiche de synthèse'!D30</f>
        <v>0</v>
      </c>
      <c r="F143" s="326"/>
      <c r="G143" s="106" t="str">
        <f>'Fiche de synthèse'!F30</f>
        <v/>
      </c>
      <c r="H143" s="107" t="str">
        <f>'Fiche de synthèse'!G30</f>
        <v xml:space="preserve"> </v>
      </c>
      <c r="Q143" s="325"/>
      <c r="R143" s="325"/>
      <c r="S143" s="325"/>
      <c r="T143" s="325"/>
    </row>
    <row r="144" spans="2:20" ht="27" customHeight="1">
      <c r="B144" s="330"/>
      <c r="C144" s="111" t="str">
        <f>'Fiche de synthèse'!B31</f>
        <v>Indiquez …</v>
      </c>
      <c r="D144" s="109">
        <f>'Fiche de synthèse'!C31</f>
        <v>0</v>
      </c>
      <c r="E144" s="108">
        <f>'Fiche de synthèse'!D31</f>
        <v>0</v>
      </c>
      <c r="F144" s="327"/>
      <c r="G144" s="106" t="str">
        <f>'Fiche de synthèse'!F31</f>
        <v/>
      </c>
      <c r="H144" s="107" t="str">
        <f>'Fiche de synthèse'!G31</f>
        <v xml:space="preserve"> </v>
      </c>
    </row>
    <row r="145" spans="2:8" ht="27" customHeight="1">
      <c r="B145" s="331"/>
      <c r="C145" s="111" t="str">
        <f>'Fiche de synthèse'!B32</f>
        <v>Indiquez …</v>
      </c>
      <c r="D145" s="109">
        <f>'Fiche de synthèse'!C32</f>
        <v>0</v>
      </c>
      <c r="E145" s="108">
        <f>'Fiche de synthèse'!D32</f>
        <v>0</v>
      </c>
      <c r="F145" s="328"/>
      <c r="G145" s="106" t="str">
        <f>'Fiche de synthèse'!F32</f>
        <v/>
      </c>
      <c r="H145" s="107" t="str">
        <f>'Fiche de synthèse'!G32</f>
        <v xml:space="preserve"> </v>
      </c>
    </row>
    <row r="146" spans="2:8" ht="27" customHeight="1">
      <c r="B146" s="339" t="s">
        <v>243</v>
      </c>
      <c r="C146" s="340"/>
      <c r="D146" s="340"/>
      <c r="E146" s="340"/>
      <c r="F146" s="341"/>
      <c r="G146" s="85">
        <f>'Fiche de synthèse'!F33</f>
        <v>329400</v>
      </c>
      <c r="H146" s="86">
        <f>'Fiche de synthèse'!G33</f>
        <v>263.52</v>
      </c>
    </row>
    <row r="147" spans="2:8" ht="20.25">
      <c r="B147" s="112"/>
      <c r="C147" s="87"/>
      <c r="D147" s="87"/>
      <c r="E147" s="87"/>
      <c r="F147" s="87"/>
      <c r="G147" s="87"/>
      <c r="H147" s="88">
        <f>'Fiche de synthèse'!G34</f>
        <v>316.22399999999999</v>
      </c>
    </row>
    <row r="148" spans="2:8" ht="11.25" customHeight="1">
      <c r="B148" s="71"/>
    </row>
    <row r="149" spans="2:8" ht="30" customHeight="1">
      <c r="B149" s="71"/>
    </row>
    <row r="150" spans="2:8" ht="16.5" customHeight="1">
      <c r="B150" s="71"/>
    </row>
    <row r="151" spans="2:8">
      <c r="B151" s="332" t="str">
        <f>"Compte tenu du prix actuel de cession de Certificats d'Economies d'Energie sur le marché (appelé PC, prix de cession), Capital Energy propose un prix d'achat (PA) de " &amp; 'Etat des lieux'!H4 &amp; "€ HT / MWh cumac tel qu’il a été appliqué dans l’article 3."&amp;"
Ce prix d'achat pourra être revu à la hausse ou à la baisse à la date de validation du dossier par les services instructeurs, en considérant la formule suivante: PA = PC  – 0,5 € HT/MWh cumac."</f>
        <v>Compte tenu du prix actuel de cession de Certificats d'Economies d'Energie sur le marché (appelé PC, prix de cession), Capital Energy propose un prix d'achat (PA) de 0,8€ HT / MWh cumac tel qu’il a été appliqué dans l’article 3.
Ce prix d'achat pourra être revu à la hausse ou à la baisse à la date de validation du dossier par les services instructeurs, en considérant la formule suivante: PA = PC  – 0,5 € HT/MWh cumac.</v>
      </c>
      <c r="C151" s="332"/>
      <c r="D151" s="332"/>
      <c r="E151" s="332"/>
      <c r="F151" s="332"/>
      <c r="G151" s="332"/>
      <c r="H151" s="332"/>
    </row>
    <row r="152" spans="2:8" ht="78.75" customHeight="1">
      <c r="B152" s="332"/>
      <c r="C152" s="332"/>
      <c r="D152" s="332"/>
      <c r="E152" s="332"/>
      <c r="F152" s="332"/>
      <c r="G152" s="332"/>
      <c r="H152" s="332"/>
    </row>
    <row r="153" spans="2:8" ht="132" customHeight="1">
      <c r="B153" s="332" t="str">
        <f>"Le montant total de la valorisation dépendra des travaux effectivement réalisés et du volume de CEE finalement crédité par le Pôle National des CEE sur le compte de Capital Energy ouvert auprès du Registre EMMY."&amp;" Dans le cas où le volume de CEE délivrés au titre des travaux d’efficacité énergétique décrits dans la présente offre de valorisation ne correspondrait pas à l’estimation faite par Capital Energy"&amp;" à l’appui des informations transmises par le bénéficiaire et impacterait le prix d’achat des CEE proposée, ce prix d’achat pourra être recalculé en fonction des travaux effectivement réalisés et des évolutions réglementaires visant le dispositif des CEE."</f>
        <v>Le montant total de la valorisation dépendra des travaux effectivement réalisés et du volume de CEE finalement crédité par le Pôle National des CEE sur le compte de Capital Energy ouvert auprès du Registre EMMY. Dans le cas où le volume de CEE délivrés au titre des travaux d’efficacité énergétique décrits dans la présente offre de valorisation ne correspondrait pas à l’estimation faite par Capital Energy à l’appui des informations transmises par le bénéficiaire et impacterait le prix d’achat des CEE proposée, ce prix d’achat pourra être recalculé en fonction des travaux effectivement réalisés et des évolutions réglementaires visant le dispositif des CEE.</v>
      </c>
      <c r="C153" s="332"/>
      <c r="D153" s="332"/>
      <c r="E153" s="332"/>
      <c r="F153" s="332"/>
      <c r="G153" s="332"/>
      <c r="H153" s="332"/>
    </row>
    <row r="154" spans="2:8" ht="61.5" customHeight="1">
      <c r="B154" s="332" t="s">
        <v>279</v>
      </c>
      <c r="C154" s="332"/>
      <c r="D154" s="332"/>
      <c r="E154" s="332"/>
      <c r="F154" s="332"/>
      <c r="G154" s="332"/>
      <c r="H154" s="332"/>
    </row>
    <row r="155" spans="2:8" ht="19.5" customHeight="1">
      <c r="B155" s="139"/>
      <c r="C155" s="139"/>
      <c r="D155" s="139"/>
      <c r="E155" s="139"/>
      <c r="F155" s="139"/>
      <c r="G155" s="139"/>
      <c r="H155" s="139"/>
    </row>
    <row r="156" spans="2:8">
      <c r="B156" s="71"/>
    </row>
    <row r="157" spans="2:8">
      <c r="B157" s="71"/>
    </row>
    <row r="158" spans="2:8">
      <c r="B158" s="71"/>
    </row>
    <row r="159" spans="2:8" ht="14.25" customHeight="1">
      <c r="B159" s="332" t="s">
        <v>280</v>
      </c>
      <c r="C159" s="332"/>
      <c r="D159" s="332"/>
      <c r="E159" s="332"/>
      <c r="F159" s="332"/>
      <c r="G159" s="332"/>
      <c r="H159" s="332"/>
    </row>
    <row r="160" spans="2:8" ht="19.5" customHeight="1">
      <c r="B160" s="332"/>
      <c r="C160" s="332"/>
      <c r="D160" s="332"/>
      <c r="E160" s="332"/>
      <c r="F160" s="332"/>
      <c r="G160" s="332"/>
      <c r="H160" s="332"/>
    </row>
    <row r="161" spans="2:8" ht="19.5" customHeight="1">
      <c r="B161" s="332"/>
      <c r="C161" s="332"/>
      <c r="D161" s="332"/>
      <c r="E161" s="332"/>
      <c r="F161" s="332"/>
      <c r="G161" s="332"/>
      <c r="H161" s="332"/>
    </row>
    <row r="162" spans="2:8" ht="48.75" customHeight="1">
      <c r="B162" s="332"/>
      <c r="C162" s="332"/>
      <c r="D162" s="332"/>
      <c r="E162" s="332"/>
      <c r="F162" s="332"/>
      <c r="G162" s="332"/>
      <c r="H162" s="332"/>
    </row>
    <row r="163" spans="2:8" ht="19.5">
      <c r="B163" s="225"/>
      <c r="C163" s="225"/>
      <c r="D163" s="225"/>
      <c r="E163" s="225"/>
      <c r="F163" s="225"/>
      <c r="G163" s="225"/>
      <c r="H163" s="225"/>
    </row>
    <row r="164" spans="2:8" ht="15" customHeight="1">
      <c r="B164" s="71"/>
      <c r="C164" s="71"/>
      <c r="D164" s="71"/>
      <c r="E164" s="71"/>
      <c r="F164" s="71"/>
    </row>
    <row r="165" spans="2:8">
      <c r="B165" s="71"/>
      <c r="C165" s="71"/>
      <c r="D165" s="71"/>
      <c r="E165" s="71"/>
      <c r="F165" s="71"/>
    </row>
    <row r="166" spans="2:8" ht="15" customHeight="1">
      <c r="B166" s="71"/>
      <c r="C166" s="71"/>
      <c r="D166" s="71"/>
      <c r="E166" s="71"/>
      <c r="F166" s="71"/>
    </row>
    <row r="167" spans="2:8">
      <c r="B167" s="71"/>
      <c r="C167" s="71"/>
      <c r="D167" s="71"/>
      <c r="E167" s="71"/>
      <c r="F167" s="71"/>
    </row>
    <row r="168" spans="2:8" ht="15" customHeight="1">
      <c r="B168" s="332" t="s">
        <v>281</v>
      </c>
      <c r="C168" s="332"/>
      <c r="D168" s="332"/>
      <c r="E168" s="332"/>
      <c r="F168" s="332"/>
      <c r="G168" s="332"/>
      <c r="H168" s="332"/>
    </row>
    <row r="169" spans="2:8">
      <c r="B169" s="332"/>
      <c r="C169" s="332"/>
      <c r="D169" s="332"/>
      <c r="E169" s="332"/>
      <c r="F169" s="332"/>
      <c r="G169" s="332"/>
      <c r="H169" s="332"/>
    </row>
    <row r="170" spans="2:8">
      <c r="B170" s="332"/>
      <c r="C170" s="332"/>
      <c r="D170" s="332"/>
      <c r="E170" s="332"/>
      <c r="F170" s="332"/>
      <c r="G170" s="332"/>
      <c r="H170" s="332"/>
    </row>
    <row r="171" spans="2:8">
      <c r="B171" s="332"/>
      <c r="C171" s="332"/>
      <c r="D171" s="332"/>
      <c r="E171" s="332"/>
      <c r="F171" s="332"/>
      <c r="G171" s="332"/>
      <c r="H171" s="332"/>
    </row>
    <row r="172" spans="2:8">
      <c r="B172" s="332"/>
      <c r="C172" s="332"/>
      <c r="D172" s="332"/>
      <c r="E172" s="332"/>
      <c r="F172" s="332"/>
      <c r="G172" s="332"/>
      <c r="H172" s="332"/>
    </row>
    <row r="173" spans="2:8">
      <c r="B173" s="332"/>
      <c r="C173" s="332"/>
      <c r="D173" s="332"/>
      <c r="E173" s="332"/>
      <c r="F173" s="332"/>
      <c r="G173" s="332"/>
      <c r="H173" s="332"/>
    </row>
    <row r="174" spans="2:8" ht="210.75" customHeight="1">
      <c r="B174" s="332"/>
      <c r="C174" s="332"/>
      <c r="D174" s="332"/>
      <c r="E174" s="332"/>
      <c r="F174" s="332"/>
      <c r="G174" s="332"/>
      <c r="H174" s="332"/>
    </row>
    <row r="203" ht="22.5" customHeight="1"/>
    <row r="204" ht="20.25" customHeight="1"/>
    <row r="205" ht="15" customHeight="1"/>
    <row r="213" spans="2:8" ht="21" customHeight="1"/>
    <row r="214" spans="2:8" ht="39.75" customHeight="1"/>
    <row r="215" spans="2:8" ht="27" customHeight="1"/>
    <row r="218" spans="2:8">
      <c r="B218" s="332" t="s">
        <v>282</v>
      </c>
      <c r="C218" s="332"/>
      <c r="D218" s="332"/>
      <c r="E218" s="332"/>
      <c r="F218" s="332"/>
      <c r="G218" s="332"/>
      <c r="H218" s="332"/>
    </row>
    <row r="219" spans="2:8">
      <c r="B219" s="332"/>
      <c r="C219" s="332"/>
      <c r="D219" s="332"/>
      <c r="E219" s="332"/>
      <c r="F219" s="332"/>
      <c r="G219" s="332"/>
      <c r="H219" s="332"/>
    </row>
    <row r="220" spans="2:8">
      <c r="B220" s="332"/>
      <c r="C220" s="332"/>
      <c r="D220" s="332"/>
      <c r="E220" s="332"/>
      <c r="F220" s="332"/>
      <c r="G220" s="332"/>
      <c r="H220" s="332"/>
    </row>
    <row r="221" spans="2:8">
      <c r="B221" s="332"/>
      <c r="C221" s="332"/>
      <c r="D221" s="332"/>
      <c r="E221" s="332"/>
      <c r="F221" s="332"/>
      <c r="G221" s="332"/>
      <c r="H221" s="332"/>
    </row>
    <row r="222" spans="2:8">
      <c r="B222" s="332"/>
      <c r="C222" s="332"/>
      <c r="D222" s="332"/>
      <c r="E222" s="332"/>
      <c r="F222" s="332"/>
      <c r="G222" s="332"/>
      <c r="H222" s="332"/>
    </row>
    <row r="223" spans="2:8">
      <c r="B223" s="332"/>
      <c r="C223" s="332"/>
      <c r="D223" s="332"/>
      <c r="E223" s="332"/>
      <c r="F223" s="332"/>
      <c r="G223" s="332"/>
      <c r="H223" s="332"/>
    </row>
    <row r="224" spans="2:8">
      <c r="B224" s="332"/>
      <c r="C224" s="332"/>
      <c r="D224" s="332"/>
      <c r="E224" s="332"/>
      <c r="F224" s="332"/>
      <c r="G224" s="332"/>
      <c r="H224" s="332"/>
    </row>
    <row r="225" spans="2:8">
      <c r="B225" s="332"/>
      <c r="C225" s="332"/>
      <c r="D225" s="332"/>
      <c r="E225" s="332"/>
      <c r="F225" s="332"/>
      <c r="G225" s="332"/>
      <c r="H225" s="332"/>
    </row>
    <row r="226" spans="2:8">
      <c r="B226" s="332"/>
      <c r="C226" s="332"/>
      <c r="D226" s="332"/>
      <c r="E226" s="332"/>
      <c r="F226" s="332"/>
      <c r="G226" s="332"/>
      <c r="H226" s="332"/>
    </row>
    <row r="227" spans="2:8">
      <c r="B227" s="332"/>
      <c r="C227" s="332"/>
      <c r="D227" s="332"/>
      <c r="E227" s="332"/>
      <c r="F227" s="332"/>
      <c r="G227" s="332"/>
      <c r="H227" s="332"/>
    </row>
    <row r="228" spans="2:8">
      <c r="B228" s="332"/>
      <c r="C228" s="332"/>
      <c r="D228" s="332"/>
      <c r="E228" s="332"/>
      <c r="F228" s="332"/>
      <c r="G228" s="332"/>
      <c r="H228" s="332"/>
    </row>
    <row r="229" spans="2:8">
      <c r="B229" s="332"/>
      <c r="C229" s="332"/>
      <c r="D229" s="332"/>
      <c r="E229" s="332"/>
      <c r="F229" s="332"/>
      <c r="G229" s="332"/>
      <c r="H229" s="332"/>
    </row>
    <row r="230" spans="2:8">
      <c r="B230" s="332"/>
      <c r="C230" s="332"/>
      <c r="D230" s="332"/>
      <c r="E230" s="332"/>
      <c r="F230" s="332"/>
      <c r="G230" s="332"/>
      <c r="H230" s="332"/>
    </row>
    <row r="231" spans="2:8">
      <c r="B231" s="332"/>
      <c r="C231" s="332"/>
      <c r="D231" s="332"/>
      <c r="E231" s="332"/>
      <c r="F231" s="332"/>
      <c r="G231" s="332"/>
      <c r="H231" s="332"/>
    </row>
    <row r="232" spans="2:8">
      <c r="B232" s="332"/>
      <c r="C232" s="332"/>
      <c r="D232" s="332"/>
      <c r="E232" s="332"/>
      <c r="F232" s="332"/>
      <c r="G232" s="332"/>
      <c r="H232" s="332"/>
    </row>
    <row r="233" spans="2:8">
      <c r="B233" s="332"/>
      <c r="C233" s="332"/>
      <c r="D233" s="332"/>
      <c r="E233" s="332"/>
      <c r="F233" s="332"/>
      <c r="G233" s="332"/>
      <c r="H233" s="332"/>
    </row>
    <row r="234" spans="2:8">
      <c r="B234" s="332"/>
      <c r="C234" s="332"/>
      <c r="D234" s="332"/>
      <c r="E234" s="332"/>
      <c r="F234" s="332"/>
      <c r="G234" s="332"/>
      <c r="H234" s="332"/>
    </row>
    <row r="235" spans="2:8">
      <c r="B235" s="332"/>
      <c r="C235" s="332"/>
      <c r="D235" s="332"/>
      <c r="E235" s="332"/>
      <c r="F235" s="332"/>
      <c r="G235" s="332"/>
      <c r="H235" s="332"/>
    </row>
    <row r="236" spans="2:8">
      <c r="B236" s="332"/>
      <c r="C236" s="332"/>
      <c r="D236" s="332"/>
      <c r="E236" s="332"/>
      <c r="F236" s="332"/>
      <c r="G236" s="332"/>
      <c r="H236" s="332"/>
    </row>
    <row r="237" spans="2:8">
      <c r="B237" s="332"/>
      <c r="C237" s="332"/>
      <c r="D237" s="332"/>
      <c r="E237" s="332"/>
      <c r="F237" s="332"/>
      <c r="G237" s="332"/>
      <c r="H237" s="332"/>
    </row>
    <row r="238" spans="2:8">
      <c r="B238" s="332"/>
      <c r="C238" s="332"/>
      <c r="D238" s="332"/>
      <c r="E238" s="332"/>
      <c r="F238" s="332"/>
      <c r="G238" s="332"/>
      <c r="H238" s="332"/>
    </row>
    <row r="239" spans="2:8">
      <c r="B239" s="332"/>
      <c r="C239" s="332"/>
      <c r="D239" s="332"/>
      <c r="E239" s="332"/>
      <c r="F239" s="332"/>
      <c r="G239" s="332"/>
      <c r="H239" s="332"/>
    </row>
    <row r="240" spans="2:8">
      <c r="B240" s="332"/>
      <c r="C240" s="332"/>
      <c r="D240" s="332"/>
      <c r="E240" s="332"/>
      <c r="F240" s="332"/>
      <c r="G240" s="332"/>
      <c r="H240" s="332"/>
    </row>
    <row r="241" spans="2:9">
      <c r="B241" s="332"/>
      <c r="C241" s="332"/>
      <c r="D241" s="332"/>
      <c r="E241" s="332"/>
      <c r="F241" s="332"/>
      <c r="G241" s="332"/>
      <c r="H241" s="332"/>
    </row>
    <row r="242" spans="2:9">
      <c r="B242" s="332"/>
      <c r="C242" s="332"/>
      <c r="D242" s="332"/>
      <c r="E242" s="332"/>
      <c r="F242" s="332"/>
      <c r="G242" s="332"/>
      <c r="H242" s="332"/>
    </row>
    <row r="243" spans="2:9">
      <c r="B243" s="332"/>
      <c r="C243" s="332"/>
      <c r="D243" s="332"/>
      <c r="E243" s="332"/>
      <c r="F243" s="332"/>
      <c r="G243" s="332"/>
      <c r="H243" s="332"/>
    </row>
    <row r="244" spans="2:9" ht="171" customHeight="1">
      <c r="B244" s="332"/>
      <c r="C244" s="332"/>
      <c r="D244" s="332"/>
      <c r="E244" s="332"/>
      <c r="F244" s="332"/>
      <c r="G244" s="332"/>
      <c r="H244" s="332"/>
    </row>
    <row r="249" spans="2:9">
      <c r="B249" s="332" t="s">
        <v>283</v>
      </c>
      <c r="C249" s="332"/>
      <c r="D249" s="332"/>
      <c r="E249" s="332"/>
      <c r="F249" s="332"/>
      <c r="G249" s="332"/>
      <c r="H249" s="332"/>
    </row>
    <row r="250" spans="2:9">
      <c r="B250" s="332"/>
      <c r="C250" s="332"/>
      <c r="D250" s="332"/>
      <c r="E250" s="332"/>
      <c r="F250" s="332"/>
      <c r="G250" s="332"/>
      <c r="H250" s="332"/>
    </row>
    <row r="251" spans="2:9">
      <c r="B251" s="332"/>
      <c r="C251" s="332"/>
      <c r="D251" s="332"/>
      <c r="E251" s="332"/>
      <c r="F251" s="332"/>
      <c r="G251" s="332"/>
      <c r="H251" s="332"/>
    </row>
    <row r="252" spans="2:9">
      <c r="B252" s="332"/>
      <c r="C252" s="332"/>
      <c r="D252" s="332"/>
      <c r="E252" s="332"/>
      <c r="F252" s="332"/>
      <c r="G252" s="332"/>
      <c r="H252" s="332"/>
    </row>
    <row r="253" spans="2:9">
      <c r="B253" s="332"/>
      <c r="C253" s="332"/>
      <c r="D253" s="332"/>
      <c r="E253" s="332"/>
      <c r="F253" s="332"/>
      <c r="G253" s="332"/>
      <c r="H253" s="332"/>
    </row>
    <row r="254" spans="2:9">
      <c r="B254" s="332"/>
      <c r="C254" s="332"/>
      <c r="D254" s="332"/>
      <c r="E254" s="332"/>
      <c r="F254" s="332"/>
      <c r="G254" s="332"/>
      <c r="H254" s="332"/>
    </row>
    <row r="255" spans="2:9">
      <c r="B255" s="332"/>
      <c r="C255" s="332"/>
      <c r="D255" s="332"/>
      <c r="E255" s="332"/>
      <c r="F255" s="332"/>
      <c r="G255" s="332"/>
      <c r="H255" s="332"/>
    </row>
    <row r="256" spans="2:9" ht="15" customHeight="1">
      <c r="B256" s="332"/>
      <c r="C256" s="332"/>
      <c r="D256" s="332"/>
      <c r="E256" s="332"/>
      <c r="F256" s="332"/>
      <c r="G256" s="332"/>
      <c r="H256" s="332"/>
      <c r="I256" s="81"/>
    </row>
    <row r="257" spans="2:9" ht="15" customHeight="1">
      <c r="B257" s="332"/>
      <c r="C257" s="332"/>
      <c r="D257" s="332"/>
      <c r="E257" s="332"/>
      <c r="F257" s="332"/>
      <c r="G257" s="332"/>
      <c r="H257" s="332"/>
      <c r="I257" s="81"/>
    </row>
    <row r="258" spans="2:9" ht="19.5">
      <c r="B258" s="332"/>
      <c r="C258" s="332"/>
      <c r="D258" s="332"/>
      <c r="E258" s="332"/>
      <c r="F258" s="332"/>
      <c r="G258" s="332"/>
      <c r="H258" s="332"/>
      <c r="I258" s="81"/>
    </row>
    <row r="259" spans="2:9" ht="19.5">
      <c r="B259" s="332"/>
      <c r="C259" s="332"/>
      <c r="D259" s="332"/>
      <c r="E259" s="332"/>
      <c r="F259" s="332"/>
      <c r="G259" s="332"/>
      <c r="H259" s="332"/>
      <c r="I259" s="81"/>
    </row>
    <row r="260" spans="2:9">
      <c r="B260" s="332"/>
      <c r="C260" s="332"/>
      <c r="D260" s="332"/>
      <c r="E260" s="332"/>
      <c r="F260" s="332"/>
      <c r="G260" s="332"/>
      <c r="H260" s="332"/>
    </row>
    <row r="261" spans="2:9">
      <c r="B261" s="332"/>
      <c r="C261" s="332"/>
      <c r="D261" s="332"/>
      <c r="E261" s="332"/>
      <c r="F261" s="332"/>
      <c r="G261" s="332"/>
      <c r="H261" s="332"/>
    </row>
    <row r="262" spans="2:9">
      <c r="B262" s="332"/>
      <c r="C262" s="332"/>
      <c r="D262" s="332"/>
      <c r="E262" s="332"/>
      <c r="F262" s="332"/>
      <c r="G262" s="332"/>
      <c r="H262" s="332"/>
    </row>
    <row r="263" spans="2:9">
      <c r="B263" s="332"/>
      <c r="C263" s="332"/>
      <c r="D263" s="332"/>
      <c r="E263" s="332"/>
      <c r="F263" s="332"/>
      <c r="G263" s="332"/>
      <c r="H263" s="332"/>
    </row>
    <row r="264" spans="2:9">
      <c r="B264" s="332"/>
      <c r="C264" s="332"/>
      <c r="D264" s="332"/>
      <c r="E264" s="332"/>
      <c r="F264" s="332"/>
      <c r="G264" s="332"/>
      <c r="H264" s="332"/>
    </row>
    <row r="265" spans="2:9">
      <c r="B265" s="332"/>
      <c r="C265" s="332"/>
      <c r="D265" s="332"/>
      <c r="E265" s="332"/>
      <c r="F265" s="332"/>
      <c r="G265" s="332"/>
      <c r="H265" s="332"/>
    </row>
    <row r="266" spans="2:9">
      <c r="B266" s="332"/>
      <c r="C266" s="332"/>
      <c r="D266" s="332"/>
      <c r="E266" s="332"/>
      <c r="F266" s="332"/>
      <c r="G266" s="332"/>
      <c r="H266" s="332"/>
    </row>
    <row r="267" spans="2:9">
      <c r="B267" s="332"/>
      <c r="C267" s="332"/>
      <c r="D267" s="332"/>
      <c r="E267" s="332"/>
      <c r="F267" s="332"/>
      <c r="G267" s="332"/>
      <c r="H267" s="332"/>
    </row>
    <row r="268" spans="2:9">
      <c r="B268" s="332"/>
      <c r="C268" s="332"/>
      <c r="D268" s="332"/>
      <c r="E268" s="332"/>
      <c r="F268" s="332"/>
      <c r="G268" s="332"/>
      <c r="H268" s="332"/>
    </row>
    <row r="270" spans="2:9">
      <c r="C270" s="82"/>
      <c r="F270" s="82"/>
      <c r="G270" s="82"/>
    </row>
    <row r="271" spans="2:9">
      <c r="C271" s="82"/>
      <c r="F271" s="82"/>
      <c r="G271" s="82"/>
    </row>
    <row r="272" spans="2:9" ht="22.5">
      <c r="C272" s="82"/>
      <c r="H272" s="83"/>
    </row>
    <row r="273" spans="2:8" ht="22.5">
      <c r="B273" s="84"/>
      <c r="C273" s="84"/>
      <c r="D273" s="84"/>
      <c r="E273" s="113" t="s">
        <v>104</v>
      </c>
      <c r="F273" s="123"/>
      <c r="G273" s="123"/>
      <c r="H273" s="124"/>
    </row>
    <row r="274" spans="2:8" ht="19.5">
      <c r="B274" s="84"/>
      <c r="C274" s="84"/>
      <c r="D274" s="84"/>
      <c r="E274" s="113" t="s">
        <v>105</v>
      </c>
      <c r="F274" s="123"/>
      <c r="G274" s="123"/>
      <c r="H274" s="125"/>
    </row>
    <row r="275" spans="2:8" ht="19.5">
      <c r="B275" s="84"/>
      <c r="C275" s="84"/>
      <c r="D275" s="84"/>
      <c r="E275" s="84"/>
      <c r="F275" s="84"/>
      <c r="H275" s="81"/>
    </row>
    <row r="276" spans="2:8" ht="19.5">
      <c r="B276" s="84"/>
      <c r="C276" s="84"/>
      <c r="D276" s="84"/>
      <c r="E276" s="84"/>
      <c r="F276" s="84"/>
      <c r="H276" s="81"/>
    </row>
    <row r="277" spans="2:8" ht="19.5">
      <c r="B277" s="84"/>
      <c r="C277" s="84"/>
      <c r="D277" s="84"/>
      <c r="E277" s="84"/>
      <c r="F277" s="84"/>
    </row>
    <row r="278" spans="2:8" ht="19.5">
      <c r="B278" s="84"/>
      <c r="C278" s="84"/>
      <c r="D278" s="84"/>
      <c r="E278" s="84"/>
      <c r="F278" s="84"/>
    </row>
    <row r="279" spans="2:8" ht="19.5">
      <c r="B279" s="84"/>
      <c r="C279" s="84"/>
      <c r="D279" s="84"/>
      <c r="E279" s="84"/>
      <c r="F279" s="84"/>
    </row>
    <row r="280" spans="2:8" ht="19.5">
      <c r="B280" s="84"/>
      <c r="C280" s="84"/>
      <c r="D280" s="84"/>
      <c r="E280" s="84"/>
      <c r="F280" s="84"/>
    </row>
    <row r="281" spans="2:8" ht="19.5">
      <c r="B281" s="84"/>
      <c r="C281" s="84"/>
      <c r="D281" s="84"/>
      <c r="E281" s="84"/>
      <c r="F281" s="84"/>
    </row>
    <row r="282" spans="2:8" ht="19.5">
      <c r="B282" s="113"/>
      <c r="C282" s="113"/>
      <c r="D282" s="113"/>
      <c r="E282" s="113"/>
      <c r="F282" s="113"/>
      <c r="G282" s="125"/>
    </row>
    <row r="283" spans="2:8" ht="19.5">
      <c r="B283" s="113"/>
      <c r="C283" s="113"/>
      <c r="D283" s="113"/>
      <c r="E283" s="113"/>
      <c r="F283" s="113"/>
      <c r="G283" s="125"/>
    </row>
    <row r="284" spans="2:8" ht="22.5">
      <c r="B284" s="126" t="s">
        <v>93</v>
      </c>
      <c r="C284" s="127">
        <v>42424</v>
      </c>
      <c r="D284" s="113"/>
      <c r="E284" s="113" t="s">
        <v>93</v>
      </c>
      <c r="F284" s="128"/>
      <c r="G284" s="129"/>
    </row>
    <row r="285" spans="2:8" ht="22.5">
      <c r="B285" s="126" t="s">
        <v>101</v>
      </c>
      <c r="C285" s="130" t="s">
        <v>98</v>
      </c>
      <c r="D285" s="113"/>
      <c r="E285" s="113" t="s">
        <v>101</v>
      </c>
      <c r="F285" s="131"/>
      <c r="G285" s="124"/>
    </row>
    <row r="286" spans="2:8" ht="22.5">
      <c r="B286" s="126" t="s">
        <v>100</v>
      </c>
      <c r="C286" s="132" t="s">
        <v>99</v>
      </c>
      <c r="D286" s="113"/>
      <c r="E286" s="113" t="s">
        <v>100</v>
      </c>
      <c r="F286" s="131" t="str">
        <f>'Etat des lieux'!E4</f>
        <v>COOPNOIX</v>
      </c>
      <c r="G286" s="124"/>
    </row>
    <row r="287" spans="2:8" ht="19.5">
      <c r="B287" s="113"/>
      <c r="C287" s="113"/>
      <c r="D287" s="113"/>
      <c r="E287" s="113" t="s">
        <v>103</v>
      </c>
      <c r="F287" s="113"/>
      <c r="G287" s="125"/>
    </row>
    <row r="306" spans="2:8" ht="15">
      <c r="B306" s="114"/>
      <c r="C306"/>
    </row>
    <row r="307" spans="2:8" ht="15">
      <c r="B307" s="114"/>
      <c r="C307"/>
    </row>
    <row r="308" spans="2:8" ht="15">
      <c r="B308" s="114"/>
      <c r="C308"/>
    </row>
    <row r="309" spans="2:8" ht="15">
      <c r="B309" s="114"/>
      <c r="C309"/>
    </row>
    <row r="310" spans="2:8" ht="15">
      <c r="B310" s="115" t="s">
        <v>156</v>
      </c>
      <c r="C310"/>
    </row>
    <row r="311" spans="2:8" ht="20.25">
      <c r="B311" s="346" t="s">
        <v>162</v>
      </c>
      <c r="C311" s="347"/>
      <c r="D311" s="347"/>
      <c r="E311" s="347"/>
      <c r="F311" s="347"/>
      <c r="G311" s="347"/>
      <c r="H311" s="348"/>
    </row>
    <row r="312" spans="2:8" ht="20.25">
      <c r="B312" s="333" t="s">
        <v>163</v>
      </c>
      <c r="C312" s="334"/>
      <c r="D312" s="334"/>
      <c r="E312" s="334"/>
      <c r="F312" s="334"/>
      <c r="G312" s="334"/>
      <c r="H312" s="335"/>
    </row>
    <row r="313" spans="2:8" ht="20.25">
      <c r="B313" s="117" t="s">
        <v>164</v>
      </c>
      <c r="C313" s="336" t="s">
        <v>165</v>
      </c>
      <c r="D313" s="337"/>
      <c r="E313" s="337"/>
      <c r="F313" s="337"/>
      <c r="G313" s="337"/>
      <c r="H313" s="338"/>
    </row>
    <row r="314" spans="2:8" ht="20.25">
      <c r="B314" s="117" t="s">
        <v>166</v>
      </c>
      <c r="C314" s="336" t="s">
        <v>167</v>
      </c>
      <c r="D314" s="337"/>
      <c r="E314" s="337"/>
      <c r="F314" s="337"/>
      <c r="G314" s="337"/>
      <c r="H314" s="338"/>
    </row>
    <row r="315" spans="2:8" ht="20.25">
      <c r="B315" s="117" t="s">
        <v>168</v>
      </c>
      <c r="C315" s="336" t="s">
        <v>169</v>
      </c>
      <c r="D315" s="337"/>
      <c r="E315" s="337"/>
      <c r="F315" s="337"/>
      <c r="G315" s="337"/>
      <c r="H315" s="338"/>
    </row>
    <row r="316" spans="2:8" ht="20.25">
      <c r="B316" s="117" t="s">
        <v>244</v>
      </c>
      <c r="C316" s="336" t="s">
        <v>245</v>
      </c>
      <c r="D316" s="337"/>
      <c r="E316" s="337"/>
      <c r="F316" s="337"/>
      <c r="G316" s="337"/>
      <c r="H316" s="338"/>
    </row>
    <row r="317" spans="2:8" ht="20.25">
      <c r="B317" s="333" t="s">
        <v>170</v>
      </c>
      <c r="C317" s="334"/>
      <c r="D317" s="334"/>
      <c r="E317" s="334"/>
      <c r="F317" s="334"/>
      <c r="G317" s="334"/>
      <c r="H317" s="335"/>
    </row>
    <row r="318" spans="2:8" ht="20.25">
      <c r="B318" s="133" t="s">
        <v>171</v>
      </c>
      <c r="C318" s="336" t="s">
        <v>172</v>
      </c>
      <c r="D318" s="337"/>
      <c r="E318" s="337"/>
      <c r="F318" s="337"/>
      <c r="G318" s="337"/>
      <c r="H318" s="338"/>
    </row>
    <row r="319" spans="2:8" ht="20.25">
      <c r="B319" s="133" t="s">
        <v>173</v>
      </c>
      <c r="C319" s="336" t="s">
        <v>174</v>
      </c>
      <c r="D319" s="337"/>
      <c r="E319" s="337"/>
      <c r="F319" s="337"/>
      <c r="G319" s="337"/>
      <c r="H319" s="338"/>
    </row>
    <row r="320" spans="2:8" ht="20.25">
      <c r="B320" s="133" t="s">
        <v>175</v>
      </c>
      <c r="C320" s="336" t="s">
        <v>241</v>
      </c>
      <c r="D320" s="337"/>
      <c r="E320" s="337"/>
      <c r="F320" s="337"/>
      <c r="G320" s="337"/>
      <c r="H320" s="338"/>
    </row>
    <row r="321" spans="2:8" ht="20.25">
      <c r="B321" s="133" t="s">
        <v>176</v>
      </c>
      <c r="C321" s="336" t="s">
        <v>177</v>
      </c>
      <c r="D321" s="337"/>
      <c r="E321" s="337"/>
      <c r="F321" s="337"/>
      <c r="G321" s="337"/>
      <c r="H321" s="338"/>
    </row>
    <row r="322" spans="2:8" ht="20.25">
      <c r="B322" s="133" t="s">
        <v>178</v>
      </c>
      <c r="C322" s="336" t="s">
        <v>179</v>
      </c>
      <c r="D322" s="337"/>
      <c r="E322" s="337"/>
      <c r="F322" s="337"/>
      <c r="G322" s="337"/>
      <c r="H322" s="338"/>
    </row>
    <row r="323" spans="2:8" ht="20.25">
      <c r="B323" s="133" t="s">
        <v>180</v>
      </c>
      <c r="C323" s="336" t="s">
        <v>181</v>
      </c>
      <c r="D323" s="337"/>
      <c r="E323" s="337"/>
      <c r="F323" s="337"/>
      <c r="G323" s="337"/>
      <c r="H323" s="338"/>
    </row>
    <row r="324" spans="2:8" ht="20.25">
      <c r="B324" s="133" t="s">
        <v>182</v>
      </c>
      <c r="C324" s="336" t="s">
        <v>183</v>
      </c>
      <c r="D324" s="337"/>
      <c r="E324" s="337"/>
      <c r="F324" s="337"/>
      <c r="G324" s="337"/>
      <c r="H324" s="338"/>
    </row>
    <row r="325" spans="2:8" ht="20.25">
      <c r="B325" s="133" t="s">
        <v>184</v>
      </c>
      <c r="C325" s="336" t="s">
        <v>246</v>
      </c>
      <c r="D325" s="337"/>
      <c r="E325" s="337"/>
      <c r="F325" s="337"/>
      <c r="G325" s="337"/>
      <c r="H325" s="338"/>
    </row>
    <row r="326" spans="2:8" ht="20.25">
      <c r="B326" s="133" t="s">
        <v>185</v>
      </c>
      <c r="C326" s="336" t="s">
        <v>247</v>
      </c>
      <c r="D326" s="337"/>
      <c r="E326" s="337"/>
      <c r="F326" s="337"/>
      <c r="G326" s="337"/>
      <c r="H326" s="338"/>
    </row>
    <row r="327" spans="2:8" ht="20.25">
      <c r="B327" s="133" t="s">
        <v>186</v>
      </c>
      <c r="C327" s="336" t="s">
        <v>187</v>
      </c>
      <c r="D327" s="337"/>
      <c r="E327" s="337"/>
      <c r="F327" s="337"/>
      <c r="G327" s="337"/>
      <c r="H327" s="338"/>
    </row>
    <row r="328" spans="2:8" ht="20.25">
      <c r="B328" s="133" t="s">
        <v>188</v>
      </c>
      <c r="C328" s="336" t="s">
        <v>189</v>
      </c>
      <c r="D328" s="337"/>
      <c r="E328" s="337"/>
      <c r="F328" s="337"/>
      <c r="G328" s="337"/>
      <c r="H328" s="338"/>
    </row>
    <row r="329" spans="2:8" ht="20.25">
      <c r="B329" s="133" t="s">
        <v>190</v>
      </c>
      <c r="C329" s="336" t="s">
        <v>191</v>
      </c>
      <c r="D329" s="337"/>
      <c r="E329" s="337"/>
      <c r="F329" s="337"/>
      <c r="G329" s="337"/>
      <c r="H329" s="338"/>
    </row>
    <row r="330" spans="2:8" ht="20.25">
      <c r="B330" s="133" t="s">
        <v>192</v>
      </c>
      <c r="C330" s="336" t="s">
        <v>193</v>
      </c>
      <c r="D330" s="337"/>
      <c r="E330" s="337"/>
      <c r="F330" s="337"/>
      <c r="G330" s="337"/>
      <c r="H330" s="338"/>
    </row>
    <row r="331" spans="2:8" ht="20.25">
      <c r="B331" s="133" t="s">
        <v>194</v>
      </c>
      <c r="C331" s="336" t="s">
        <v>195</v>
      </c>
      <c r="D331" s="337"/>
      <c r="E331" s="337"/>
      <c r="F331" s="337"/>
      <c r="G331" s="337"/>
      <c r="H331" s="338"/>
    </row>
    <row r="332" spans="2:8" ht="20.25">
      <c r="B332" s="133" t="s">
        <v>196</v>
      </c>
      <c r="C332" s="336" t="s">
        <v>197</v>
      </c>
      <c r="D332" s="337"/>
      <c r="E332" s="337"/>
      <c r="F332" s="337"/>
      <c r="G332" s="337"/>
      <c r="H332" s="338"/>
    </row>
    <row r="333" spans="2:8" ht="20.25">
      <c r="B333" s="133" t="s">
        <v>198</v>
      </c>
      <c r="C333" s="336" t="s">
        <v>199</v>
      </c>
      <c r="D333" s="337"/>
      <c r="E333" s="337"/>
      <c r="F333" s="337"/>
      <c r="G333" s="337"/>
      <c r="H333" s="338"/>
    </row>
    <row r="334" spans="2:8" ht="20.25">
      <c r="B334" s="133" t="s">
        <v>200</v>
      </c>
      <c r="C334" s="336" t="s">
        <v>201</v>
      </c>
      <c r="D334" s="337"/>
      <c r="E334" s="337"/>
      <c r="F334" s="337"/>
      <c r="G334" s="337"/>
      <c r="H334" s="338"/>
    </row>
    <row r="335" spans="2:8" ht="20.25">
      <c r="B335" s="133" t="s">
        <v>202</v>
      </c>
      <c r="C335" s="336" t="s">
        <v>203</v>
      </c>
      <c r="D335" s="337"/>
      <c r="E335" s="337"/>
      <c r="F335" s="337"/>
      <c r="G335" s="337"/>
      <c r="H335" s="338"/>
    </row>
    <row r="336" spans="2:8" ht="20.25">
      <c r="B336" s="134" t="s">
        <v>204</v>
      </c>
      <c r="C336" s="336" t="s">
        <v>205</v>
      </c>
      <c r="D336" s="337"/>
      <c r="E336" s="337"/>
      <c r="F336" s="337"/>
      <c r="G336" s="337"/>
      <c r="H336" s="338"/>
    </row>
    <row r="337" spans="2:8" ht="15">
      <c r="B337" s="118"/>
      <c r="C337" s="118"/>
      <c r="D337" s="119"/>
      <c r="E337" s="119"/>
      <c r="F337" s="119"/>
      <c r="G337" s="119"/>
      <c r="H337" s="119"/>
    </row>
    <row r="338" spans="2:8" ht="15">
      <c r="B338" s="122"/>
      <c r="C338" s="120"/>
      <c r="D338" s="121"/>
      <c r="E338" s="121"/>
      <c r="F338" s="121"/>
      <c r="G338" s="121"/>
      <c r="H338" s="121"/>
    </row>
    <row r="339" spans="2:8" ht="20.25">
      <c r="B339" s="346" t="s">
        <v>206</v>
      </c>
      <c r="C339" s="347"/>
      <c r="D339" s="347"/>
      <c r="E339" s="347"/>
      <c r="F339" s="347"/>
      <c r="G339" s="347"/>
      <c r="H339" s="348"/>
    </row>
    <row r="340" spans="2:8" ht="20.25">
      <c r="B340" s="333" t="s">
        <v>207</v>
      </c>
      <c r="C340" s="334"/>
      <c r="D340" s="334"/>
      <c r="E340" s="334"/>
      <c r="F340" s="334"/>
      <c r="G340" s="334"/>
      <c r="H340" s="335"/>
    </row>
    <row r="341" spans="2:8" ht="20.25">
      <c r="B341" s="135" t="s">
        <v>248</v>
      </c>
      <c r="C341" s="336" t="s">
        <v>249</v>
      </c>
      <c r="D341" s="337"/>
      <c r="E341" s="337"/>
      <c r="F341" s="337"/>
      <c r="G341" s="337"/>
      <c r="H341" s="338"/>
    </row>
    <row r="342" spans="2:8" ht="20.25">
      <c r="B342" s="135" t="s">
        <v>208</v>
      </c>
      <c r="C342" s="336" t="s">
        <v>209</v>
      </c>
      <c r="D342" s="337"/>
      <c r="E342" s="337"/>
      <c r="F342" s="337"/>
      <c r="G342" s="337"/>
      <c r="H342" s="338"/>
    </row>
    <row r="343" spans="2:8" ht="20.25">
      <c r="B343" s="135" t="s">
        <v>212</v>
      </c>
      <c r="C343" s="336" t="s">
        <v>213</v>
      </c>
      <c r="D343" s="337"/>
      <c r="E343" s="337"/>
      <c r="F343" s="337"/>
      <c r="G343" s="337"/>
      <c r="H343" s="338"/>
    </row>
    <row r="344" spans="2:8" ht="20.25">
      <c r="B344" s="135" t="s">
        <v>250</v>
      </c>
      <c r="C344" s="336" t="s">
        <v>251</v>
      </c>
      <c r="D344" s="337"/>
      <c r="E344" s="337"/>
      <c r="F344" s="337"/>
      <c r="G344" s="337"/>
      <c r="H344" s="338"/>
    </row>
    <row r="345" spans="2:8" ht="20.25">
      <c r="B345" s="135" t="s">
        <v>210</v>
      </c>
      <c r="C345" s="336" t="s">
        <v>211</v>
      </c>
      <c r="D345" s="337"/>
      <c r="E345" s="337"/>
      <c r="F345" s="337"/>
      <c r="G345" s="337"/>
      <c r="H345" s="338"/>
    </row>
    <row r="346" spans="2:8" ht="20.25">
      <c r="B346" s="135" t="s">
        <v>214</v>
      </c>
      <c r="C346" s="336" t="s">
        <v>169</v>
      </c>
      <c r="D346" s="337"/>
      <c r="E346" s="337"/>
      <c r="F346" s="337"/>
      <c r="G346" s="337"/>
      <c r="H346" s="338"/>
    </row>
    <row r="347" spans="2:8" ht="20.25">
      <c r="B347" s="135" t="s">
        <v>252</v>
      </c>
      <c r="C347" s="336" t="s">
        <v>245</v>
      </c>
      <c r="D347" s="337"/>
      <c r="E347" s="337"/>
      <c r="F347" s="337"/>
      <c r="G347" s="337"/>
      <c r="H347" s="338"/>
    </row>
    <row r="348" spans="2:8" ht="20.25">
      <c r="B348" s="135" t="s">
        <v>253</v>
      </c>
      <c r="C348" s="336" t="s">
        <v>254</v>
      </c>
      <c r="D348" s="337"/>
      <c r="E348" s="337"/>
      <c r="F348" s="337"/>
      <c r="G348" s="337"/>
      <c r="H348" s="338"/>
    </row>
    <row r="349" spans="2:8" ht="20.25">
      <c r="B349" s="333" t="s">
        <v>215</v>
      </c>
      <c r="C349" s="334"/>
      <c r="D349" s="334"/>
      <c r="E349" s="334"/>
      <c r="F349" s="334"/>
      <c r="G349" s="334"/>
      <c r="H349" s="335"/>
    </row>
    <row r="350" spans="2:8" ht="20.25">
      <c r="B350" s="135" t="s">
        <v>216</v>
      </c>
      <c r="C350" s="336" t="s">
        <v>157</v>
      </c>
      <c r="D350" s="337"/>
      <c r="E350" s="337"/>
      <c r="F350" s="337"/>
      <c r="G350" s="337"/>
      <c r="H350" s="338"/>
    </row>
    <row r="351" spans="2:8" ht="20.25">
      <c r="B351" s="135" t="s">
        <v>217</v>
      </c>
      <c r="C351" s="336" t="s">
        <v>158</v>
      </c>
      <c r="D351" s="337"/>
      <c r="E351" s="337"/>
      <c r="F351" s="337"/>
      <c r="G351" s="337"/>
      <c r="H351" s="338"/>
    </row>
    <row r="352" spans="2:8" ht="20.25">
      <c r="B352" s="135" t="s">
        <v>218</v>
      </c>
      <c r="C352" s="336" t="s">
        <v>219</v>
      </c>
      <c r="D352" s="337"/>
      <c r="E352" s="337"/>
      <c r="F352" s="337"/>
      <c r="G352" s="337"/>
      <c r="H352" s="338"/>
    </row>
    <row r="353" spans="2:8" ht="20.25">
      <c r="B353" s="135" t="s">
        <v>220</v>
      </c>
      <c r="C353" s="336" t="s">
        <v>221</v>
      </c>
      <c r="D353" s="337"/>
      <c r="E353" s="337"/>
      <c r="F353" s="337"/>
      <c r="G353" s="337"/>
      <c r="H353" s="338"/>
    </row>
    <row r="354" spans="2:8" ht="20.25">
      <c r="B354" s="135" t="s">
        <v>222</v>
      </c>
      <c r="C354" s="336" t="s">
        <v>223</v>
      </c>
      <c r="D354" s="337"/>
      <c r="E354" s="337"/>
      <c r="F354" s="337"/>
      <c r="G354" s="337"/>
      <c r="H354" s="338"/>
    </row>
    <row r="355" spans="2:8" ht="20.25">
      <c r="B355" s="333" t="s">
        <v>224</v>
      </c>
      <c r="C355" s="334"/>
      <c r="D355" s="334"/>
      <c r="E355" s="334"/>
      <c r="F355" s="334"/>
      <c r="G355" s="334"/>
      <c r="H355" s="335"/>
    </row>
    <row r="356" spans="2:8" ht="20.25">
      <c r="B356" s="135" t="s">
        <v>225</v>
      </c>
      <c r="C356" s="336" t="s">
        <v>159</v>
      </c>
      <c r="D356" s="337"/>
      <c r="E356" s="337"/>
      <c r="F356" s="337"/>
      <c r="G356" s="337"/>
      <c r="H356" s="338"/>
    </row>
    <row r="357" spans="2:8" ht="20.25">
      <c r="B357" s="135" t="s">
        <v>255</v>
      </c>
      <c r="C357" s="336" t="s">
        <v>256</v>
      </c>
      <c r="D357" s="337"/>
      <c r="E357" s="337"/>
      <c r="F357" s="337"/>
      <c r="G357" s="337"/>
      <c r="H357" s="338"/>
    </row>
    <row r="358" spans="2:8" ht="20.25">
      <c r="B358" s="135" t="s">
        <v>226</v>
      </c>
      <c r="C358" s="336" t="s">
        <v>160</v>
      </c>
      <c r="D358" s="337"/>
      <c r="E358" s="337"/>
      <c r="F358" s="337"/>
      <c r="G358" s="337"/>
      <c r="H358" s="338"/>
    </row>
    <row r="359" spans="2:8" ht="20.25">
      <c r="B359" s="135" t="s">
        <v>257</v>
      </c>
      <c r="C359" s="336" t="s">
        <v>258</v>
      </c>
      <c r="D359" s="337"/>
      <c r="E359" s="337"/>
      <c r="F359" s="337"/>
      <c r="G359" s="337"/>
      <c r="H359" s="338"/>
    </row>
    <row r="360" spans="2:8" ht="20.25">
      <c r="B360" s="135" t="s">
        <v>259</v>
      </c>
      <c r="C360" s="336" t="s">
        <v>260</v>
      </c>
      <c r="D360" s="337"/>
      <c r="E360" s="337"/>
      <c r="F360" s="337"/>
      <c r="G360" s="337"/>
      <c r="H360" s="338"/>
    </row>
    <row r="361" spans="2:8" ht="20.25">
      <c r="B361" s="135" t="s">
        <v>227</v>
      </c>
      <c r="C361" s="336" t="s">
        <v>161</v>
      </c>
      <c r="D361" s="337"/>
      <c r="E361" s="337"/>
      <c r="F361" s="337"/>
      <c r="G361" s="337"/>
      <c r="H361" s="338"/>
    </row>
    <row r="362" spans="2:8" ht="20.25">
      <c r="B362" s="135" t="s">
        <v>261</v>
      </c>
      <c r="C362" s="336" t="s">
        <v>262</v>
      </c>
      <c r="D362" s="337"/>
      <c r="E362" s="337"/>
      <c r="F362" s="337"/>
      <c r="G362" s="337"/>
      <c r="H362" s="338"/>
    </row>
    <row r="363" spans="2:8" ht="20.25">
      <c r="B363" s="135" t="s">
        <v>228</v>
      </c>
      <c r="C363" s="336" t="s">
        <v>172</v>
      </c>
      <c r="D363" s="337"/>
      <c r="E363" s="337"/>
      <c r="F363" s="337"/>
      <c r="G363" s="337"/>
      <c r="H363" s="338"/>
    </row>
    <row r="364" spans="2:8" ht="20.25">
      <c r="B364" s="135" t="s">
        <v>229</v>
      </c>
      <c r="C364" s="336" t="s">
        <v>230</v>
      </c>
      <c r="D364" s="337"/>
      <c r="E364" s="337"/>
      <c r="F364" s="337"/>
      <c r="G364" s="337"/>
      <c r="H364" s="338"/>
    </row>
    <row r="365" spans="2:8" ht="20.25">
      <c r="B365" s="135" t="s">
        <v>231</v>
      </c>
      <c r="C365" s="336" t="s">
        <v>232</v>
      </c>
      <c r="D365" s="337"/>
      <c r="E365" s="337"/>
      <c r="F365" s="337"/>
      <c r="G365" s="337"/>
      <c r="H365" s="338"/>
    </row>
    <row r="366" spans="2:8" ht="20.25">
      <c r="B366" s="135" t="s">
        <v>233</v>
      </c>
      <c r="C366" s="336" t="s">
        <v>234</v>
      </c>
      <c r="D366" s="337"/>
      <c r="E366" s="337"/>
      <c r="F366" s="337"/>
      <c r="G366" s="337"/>
      <c r="H366" s="338"/>
    </row>
    <row r="367" spans="2:8" ht="20.25">
      <c r="B367" s="135" t="s">
        <v>263</v>
      </c>
      <c r="C367" s="336" t="s">
        <v>264</v>
      </c>
      <c r="D367" s="337"/>
      <c r="E367" s="337"/>
      <c r="F367" s="337"/>
      <c r="G367" s="337"/>
      <c r="H367" s="338"/>
    </row>
    <row r="368" spans="2:8" ht="20.25">
      <c r="B368" s="135" t="s">
        <v>235</v>
      </c>
      <c r="C368" s="336" t="s">
        <v>236</v>
      </c>
      <c r="D368" s="337"/>
      <c r="E368" s="337"/>
      <c r="F368" s="337"/>
      <c r="G368" s="337"/>
      <c r="H368" s="338"/>
    </row>
    <row r="369" spans="2:8" ht="20.25">
      <c r="B369" s="135" t="s">
        <v>265</v>
      </c>
      <c r="C369" s="336" t="s">
        <v>266</v>
      </c>
      <c r="D369" s="337"/>
      <c r="E369" s="337"/>
      <c r="F369" s="337"/>
      <c r="G369" s="337"/>
      <c r="H369" s="338"/>
    </row>
    <row r="370" spans="2:8" ht="20.25">
      <c r="B370" s="135" t="s">
        <v>267</v>
      </c>
      <c r="C370" s="336" t="s">
        <v>268</v>
      </c>
      <c r="D370" s="337"/>
      <c r="E370" s="337"/>
      <c r="F370" s="337"/>
      <c r="G370" s="337"/>
      <c r="H370" s="338"/>
    </row>
    <row r="371" spans="2:8" ht="20.25">
      <c r="B371" s="135" t="s">
        <v>269</v>
      </c>
      <c r="C371" s="336" t="s">
        <v>270</v>
      </c>
      <c r="D371" s="337"/>
      <c r="E371" s="337"/>
      <c r="F371" s="337"/>
      <c r="G371" s="337"/>
      <c r="H371" s="338"/>
    </row>
    <row r="372" spans="2:8" ht="20.25">
      <c r="B372" s="135" t="s">
        <v>271</v>
      </c>
      <c r="C372" s="336" t="s">
        <v>272</v>
      </c>
      <c r="D372" s="337"/>
      <c r="E372" s="337"/>
      <c r="F372" s="337"/>
      <c r="G372" s="337"/>
      <c r="H372" s="338"/>
    </row>
    <row r="373" spans="2:8" ht="20.25">
      <c r="B373" s="135" t="s">
        <v>237</v>
      </c>
      <c r="C373" s="336" t="s">
        <v>238</v>
      </c>
      <c r="D373" s="337"/>
      <c r="E373" s="337"/>
      <c r="F373" s="337"/>
      <c r="G373" s="337"/>
      <c r="H373" s="338"/>
    </row>
    <row r="374" spans="2:8" ht="20.25">
      <c r="B374" s="135" t="s">
        <v>239</v>
      </c>
      <c r="C374" s="336" t="s">
        <v>240</v>
      </c>
      <c r="D374" s="337"/>
      <c r="E374" s="337"/>
      <c r="F374" s="337"/>
      <c r="G374" s="337"/>
      <c r="H374" s="338"/>
    </row>
    <row r="375" spans="2:8" ht="20.25">
      <c r="B375" s="135" t="s">
        <v>273</v>
      </c>
      <c r="C375" s="336" t="s">
        <v>274</v>
      </c>
      <c r="D375" s="337"/>
      <c r="E375" s="337"/>
      <c r="F375" s="337"/>
      <c r="G375" s="337"/>
      <c r="H375" s="338"/>
    </row>
    <row r="376" spans="2:8" ht="15">
      <c r="B376" s="116"/>
      <c r="C376"/>
    </row>
    <row r="377" spans="2:8" ht="15">
      <c r="B377" s="116"/>
      <c r="C377"/>
    </row>
    <row r="378" spans="2:8" ht="15">
      <c r="B378" s="116"/>
      <c r="C378"/>
    </row>
    <row r="379" spans="2:8" ht="15">
      <c r="B379" s="116"/>
      <c r="C379"/>
    </row>
    <row r="380" spans="2:8" ht="15">
      <c r="B380" s="116"/>
      <c r="C380"/>
    </row>
    <row r="381" spans="2:8" ht="15">
      <c r="B381" s="116"/>
      <c r="C381"/>
    </row>
    <row r="382" spans="2:8" ht="15">
      <c r="B382" s="116"/>
      <c r="C382"/>
    </row>
  </sheetData>
  <sheetProtection algorithmName="SHA-512" hashValue="GIzqk9QbnC7OqUEDkWVOMFZZdK0RtLz3Lq1ArNh0x3vT50meR0v6ZVxefj1fGuhTYYrNhuFrLW8N/+Nwa5nzjA==" saltValue="ObC7SleePtvn/OovFhVlwA==" spinCount="100000" sheet="1" objects="1" scenarios="1" selectLockedCells="1" selectUnlockedCells="1"/>
  <mergeCells count="99">
    <mergeCell ref="C366:H366"/>
    <mergeCell ref="B119:H120"/>
    <mergeCell ref="C373:H373"/>
    <mergeCell ref="C344:H344"/>
    <mergeCell ref="C315:H315"/>
    <mergeCell ref="C329:H329"/>
    <mergeCell ref="B339:H339"/>
    <mergeCell ref="C341:H341"/>
    <mergeCell ref="C342:H342"/>
    <mergeCell ref="C343:H343"/>
    <mergeCell ref="B340:H340"/>
    <mergeCell ref="C356:H356"/>
    <mergeCell ref="C348:H348"/>
    <mergeCell ref="B349:H349"/>
    <mergeCell ref="C365:H365"/>
    <mergeCell ref="C360:H360"/>
    <mergeCell ref="C350:H350"/>
    <mergeCell ref="C361:H361"/>
    <mergeCell ref="C362:H362"/>
    <mergeCell ref="C363:H363"/>
    <mergeCell ref="C364:H364"/>
    <mergeCell ref="C351:H351"/>
    <mergeCell ref="C352:H352"/>
    <mergeCell ref="C357:H357"/>
    <mergeCell ref="C358:H358"/>
    <mergeCell ref="C359:H359"/>
    <mergeCell ref="B355:H355"/>
    <mergeCell ref="C353:H353"/>
    <mergeCell ref="C354:H354"/>
    <mergeCell ref="C375:H375"/>
    <mergeCell ref="C367:H367"/>
    <mergeCell ref="C368:H368"/>
    <mergeCell ref="C369:H369"/>
    <mergeCell ref="C370:H370"/>
    <mergeCell ref="C371:H371"/>
    <mergeCell ref="C372:H372"/>
    <mergeCell ref="C374:H374"/>
    <mergeCell ref="C330:H330"/>
    <mergeCell ref="C345:H345"/>
    <mergeCell ref="C346:H346"/>
    <mergeCell ref="C347:H347"/>
    <mergeCell ref="C331:H331"/>
    <mergeCell ref="C332:H332"/>
    <mergeCell ref="C333:H333"/>
    <mergeCell ref="C334:H334"/>
    <mergeCell ref="C335:H335"/>
    <mergeCell ref="C336:H336"/>
    <mergeCell ref="B317:H317"/>
    <mergeCell ref="C325:H325"/>
    <mergeCell ref="C326:H326"/>
    <mergeCell ref="C327:H327"/>
    <mergeCell ref="C328:H328"/>
    <mergeCell ref="C319:H319"/>
    <mergeCell ref="C320:H320"/>
    <mergeCell ref="C321:H321"/>
    <mergeCell ref="C322:H322"/>
    <mergeCell ref="C318:H318"/>
    <mergeCell ref="C324:H324"/>
    <mergeCell ref="C323:H323"/>
    <mergeCell ref="B75:F78"/>
    <mergeCell ref="B1:B2"/>
    <mergeCell ref="C32:G33"/>
    <mergeCell ref="F122:F125"/>
    <mergeCell ref="B123:B125"/>
    <mergeCell ref="G88:H92"/>
    <mergeCell ref="B58:G65"/>
    <mergeCell ref="G126:H126"/>
    <mergeCell ref="D126:E126"/>
    <mergeCell ref="B311:H311"/>
    <mergeCell ref="D138:H138"/>
    <mergeCell ref="B99:H102"/>
    <mergeCell ref="B108:I113"/>
    <mergeCell ref="B114:I115"/>
    <mergeCell ref="B117:H118"/>
    <mergeCell ref="B127:B129"/>
    <mergeCell ref="G130:H130"/>
    <mergeCell ref="B131:B133"/>
    <mergeCell ref="B135:B137"/>
    <mergeCell ref="F135:F137"/>
    <mergeCell ref="D142:H142"/>
    <mergeCell ref="B130:E130"/>
    <mergeCell ref="B134:H134"/>
    <mergeCell ref="B312:H312"/>
    <mergeCell ref="C313:H313"/>
    <mergeCell ref="C314:H314"/>
    <mergeCell ref="C316:H316"/>
    <mergeCell ref="F143:F145"/>
    <mergeCell ref="B143:B145"/>
    <mergeCell ref="B146:F146"/>
    <mergeCell ref="B151:H152"/>
    <mergeCell ref="B218:H244"/>
    <mergeCell ref="B249:H268"/>
    <mergeCell ref="Q138:T143"/>
    <mergeCell ref="F139:F141"/>
    <mergeCell ref="B139:B141"/>
    <mergeCell ref="B159:H162"/>
    <mergeCell ref="B168:H174"/>
    <mergeCell ref="B153:H153"/>
    <mergeCell ref="B154:H154"/>
  </mergeCells>
  <pageMargins left="0.43307086614173229" right="0.23622047244094491" top="0.74803149606299213" bottom="0.74803149606299213" header="0.31496062992125984" footer="0.31496062992125984"/>
  <pageSetup paperSize="9" scale="48" fitToHeight="5" orientation="portrait" r:id="rId1"/>
  <headerFooter differentFirst="1">
    <oddFooter xml:space="preserve">&amp;L&amp;18&amp;K92D050Capital Energy &amp;R    &amp;18&amp;K92D050www.capitalenergy.fr&amp;11      </oddFooter>
  </headerFooter>
  <rowBreaks count="4" manualBreakCount="4">
    <brk id="93" max="10" man="1"/>
    <brk id="147" max="10" man="1"/>
    <brk id="214" max="10" man="1"/>
    <brk id="305" max="10" man="1"/>
  </rowBreaks>
  <drawing r:id="rId2"/>
</worksheet>
</file>

<file path=xl/worksheets/sheet2.xml><?xml version="1.0" encoding="utf-8"?>
<worksheet xmlns="http://schemas.openxmlformats.org/spreadsheetml/2006/main" xmlns:r="http://schemas.openxmlformats.org/officeDocument/2006/relationships">
  <sheetPr codeName="Feuil1"/>
  <dimension ref="A1:L34"/>
  <sheetViews>
    <sheetView showGridLines="0" showRowColHeaders="0" showRuler="0" topLeftCell="A7" zoomScaleNormal="100" workbookViewId="0">
      <selection activeCell="E11" sqref="E11"/>
    </sheetView>
  </sheetViews>
  <sheetFormatPr baseColWidth="10" defaultColWidth="11.42578125" defaultRowHeight="15"/>
  <cols>
    <col min="1" max="1" width="6.7109375" customWidth="1"/>
    <col min="2" max="2" width="14.140625" customWidth="1"/>
    <col min="3" max="3" width="36.28515625" customWidth="1"/>
    <col min="4" max="4" width="33.5703125" customWidth="1"/>
    <col min="5" max="5" width="37.7109375" bestFit="1" customWidth="1"/>
    <col min="6" max="6" width="36.28515625" customWidth="1"/>
    <col min="7" max="7" width="15.28515625" customWidth="1"/>
    <col min="8" max="8" width="15" hidden="1" customWidth="1"/>
    <col min="9" max="9" width="57.28515625" customWidth="1"/>
    <col min="10" max="10" width="9.140625" customWidth="1"/>
    <col min="11" max="11" width="41.28515625" customWidth="1"/>
    <col min="12" max="12" width="14.28515625" customWidth="1"/>
    <col min="13" max="13" width="14.140625" bestFit="1" customWidth="1"/>
  </cols>
  <sheetData>
    <row r="1" spans="1:12" ht="72" customHeight="1">
      <c r="A1" s="2"/>
      <c r="C1" s="12"/>
      <c r="D1" s="233" t="s">
        <v>50</v>
      </c>
      <c r="E1" s="233"/>
      <c r="G1" s="35"/>
      <c r="H1" s="35"/>
      <c r="I1" s="35"/>
      <c r="J1" s="35"/>
      <c r="K1" s="35"/>
    </row>
    <row r="2" spans="1:12" ht="21" customHeight="1">
      <c r="A2" s="2"/>
      <c r="C2" s="12"/>
      <c r="D2" s="141"/>
      <c r="E2" s="141"/>
      <c r="G2" s="35"/>
      <c r="H2" s="35"/>
      <c r="I2" s="35"/>
      <c r="J2" s="35"/>
      <c r="K2" s="35"/>
    </row>
    <row r="3" spans="1:12" ht="18.75">
      <c r="D3" s="234" t="s">
        <v>42</v>
      </c>
      <c r="E3" s="234"/>
      <c r="G3" s="35"/>
      <c r="H3" s="36" t="s">
        <v>46</v>
      </c>
      <c r="I3" s="35"/>
      <c r="J3" s="35"/>
      <c r="K3" s="35"/>
    </row>
    <row r="4" spans="1:12" ht="15.75">
      <c r="D4" s="148" t="s">
        <v>16</v>
      </c>
      <c r="E4" s="149" t="s">
        <v>302</v>
      </c>
      <c r="G4" s="35"/>
      <c r="H4" s="37">
        <v>0.8</v>
      </c>
      <c r="I4" s="38"/>
      <c r="J4" s="38"/>
      <c r="K4" s="38"/>
      <c r="L4" s="3"/>
    </row>
    <row r="5" spans="1:12" ht="15.75">
      <c r="D5" s="150" t="s">
        <v>95</v>
      </c>
      <c r="E5" s="364" t="s">
        <v>303</v>
      </c>
      <c r="G5" s="35"/>
      <c r="H5" s="38"/>
      <c r="I5" s="38"/>
      <c r="J5" s="38"/>
      <c r="K5" s="38"/>
      <c r="L5" s="3"/>
    </row>
    <row r="6" spans="1:12" ht="15.75">
      <c r="D6" s="150" t="s">
        <v>96</v>
      </c>
      <c r="E6" s="151" t="s">
        <v>304</v>
      </c>
      <c r="G6" s="35"/>
      <c r="H6" s="38"/>
      <c r="I6" s="38"/>
      <c r="J6" s="38"/>
      <c r="K6" s="38"/>
      <c r="L6" s="3"/>
    </row>
    <row r="7" spans="1:12" ht="15.75">
      <c r="D7" s="150" t="s">
        <v>97</v>
      </c>
      <c r="E7" s="151">
        <v>476368033</v>
      </c>
      <c r="G7" s="35"/>
      <c r="H7" s="38"/>
      <c r="I7" s="38"/>
      <c r="J7" s="38"/>
      <c r="K7" s="38"/>
      <c r="L7" s="3"/>
    </row>
    <row r="8" spans="1:12">
      <c r="D8" s="150" t="s">
        <v>44</v>
      </c>
      <c r="E8" s="151">
        <v>38</v>
      </c>
      <c r="G8" s="35"/>
      <c r="H8" s="35"/>
      <c r="I8" s="35"/>
      <c r="J8" s="35"/>
      <c r="K8" s="35"/>
    </row>
    <row r="9" spans="1:12" ht="15" customHeight="1">
      <c r="D9" s="5"/>
      <c r="E9" s="5"/>
      <c r="G9" s="35"/>
      <c r="H9" s="35"/>
      <c r="I9" s="35"/>
      <c r="J9" s="35"/>
      <c r="K9" s="35"/>
    </row>
    <row r="10" spans="1:12" ht="20.100000000000001" customHeight="1">
      <c r="D10" s="234" t="s">
        <v>43</v>
      </c>
      <c r="E10" s="234"/>
      <c r="G10" s="35"/>
      <c r="H10" s="35"/>
      <c r="I10" s="35"/>
      <c r="J10" s="35"/>
      <c r="K10" s="35"/>
    </row>
    <row r="11" spans="1:12">
      <c r="D11" s="148" t="s">
        <v>298</v>
      </c>
      <c r="E11" s="152" t="s">
        <v>305</v>
      </c>
      <c r="G11" s="35"/>
      <c r="H11" s="35"/>
      <c r="I11" s="35"/>
      <c r="J11" s="35"/>
      <c r="K11" s="35"/>
    </row>
    <row r="12" spans="1:12">
      <c r="C12" s="6"/>
      <c r="D12" s="6"/>
      <c r="E12" s="6"/>
      <c r="F12" s="6"/>
      <c r="G12" s="35"/>
      <c r="H12" s="35"/>
      <c r="I12" s="35"/>
      <c r="J12" s="35"/>
      <c r="K12" s="35"/>
    </row>
    <row r="13" spans="1:12" ht="21">
      <c r="C13" s="235" t="s">
        <v>45</v>
      </c>
      <c r="D13" s="235"/>
      <c r="E13" s="235"/>
      <c r="F13" s="235"/>
      <c r="G13" s="35"/>
      <c r="H13" s="35"/>
      <c r="I13" s="35"/>
      <c r="J13" s="35"/>
      <c r="K13" s="35"/>
    </row>
    <row r="14" spans="1:12" ht="21">
      <c r="C14" s="147"/>
      <c r="D14" s="147"/>
      <c r="E14" s="147"/>
      <c r="F14" s="147"/>
      <c r="G14" s="146"/>
      <c r="H14" s="35"/>
      <c r="I14" s="35"/>
      <c r="J14" s="35"/>
      <c r="K14" s="35"/>
    </row>
    <row r="15" spans="1:12" s="13" customFormat="1" ht="30.75" customHeight="1">
      <c r="B15"/>
      <c r="C15" s="239" t="s">
        <v>110</v>
      </c>
      <c r="D15" s="236" t="s">
        <v>40</v>
      </c>
      <c r="E15" s="237"/>
      <c r="F15" s="238"/>
      <c r="G15" s="39"/>
      <c r="H15" s="40"/>
      <c r="I15" s="40"/>
      <c r="J15" s="40"/>
      <c r="K15" s="40"/>
    </row>
    <row r="16" spans="1:12" s="21" customFormat="1" ht="15.75" customHeight="1">
      <c r="C16" s="239"/>
      <c r="D16" s="240" t="s">
        <v>285</v>
      </c>
      <c r="E16" s="241"/>
      <c r="F16" s="242"/>
      <c r="K16" s="153"/>
    </row>
    <row r="17" spans="3:11" s="21" customFormat="1" ht="30.75" customHeight="1">
      <c r="C17" s="239" t="s">
        <v>109</v>
      </c>
      <c r="D17" s="236" t="s">
        <v>41</v>
      </c>
      <c r="E17" s="237"/>
      <c r="F17" s="238"/>
      <c r="K17" s="153"/>
    </row>
    <row r="18" spans="3:11" s="21" customFormat="1" ht="15.75" customHeight="1">
      <c r="C18" s="239"/>
      <c r="D18" s="240" t="s">
        <v>286</v>
      </c>
      <c r="E18" s="241"/>
      <c r="F18" s="242"/>
      <c r="K18" s="153"/>
    </row>
    <row r="19" spans="3:11" s="21" customFormat="1" ht="30.75" customHeight="1">
      <c r="C19" s="239" t="s">
        <v>107</v>
      </c>
      <c r="D19" s="236" t="s">
        <v>62</v>
      </c>
      <c r="E19" s="237"/>
      <c r="F19" s="238"/>
      <c r="G19" s="153"/>
      <c r="H19" s="153"/>
      <c r="I19" s="153"/>
      <c r="J19" s="153"/>
      <c r="K19" s="153"/>
    </row>
    <row r="20" spans="3:11" s="21" customFormat="1" ht="15.75" customHeight="1">
      <c r="C20" s="239"/>
      <c r="D20" s="240" t="s">
        <v>106</v>
      </c>
      <c r="E20" s="241"/>
      <c r="F20" s="242"/>
      <c r="G20" s="153"/>
      <c r="I20" s="153"/>
      <c r="J20" s="153"/>
      <c r="K20" s="153"/>
    </row>
    <row r="21" spans="3:11" s="21" customFormat="1" ht="30.75" customHeight="1">
      <c r="C21" s="239" t="s">
        <v>134</v>
      </c>
      <c r="D21" s="236" t="s">
        <v>135</v>
      </c>
      <c r="E21" s="237"/>
      <c r="F21" s="238"/>
      <c r="G21" s="153"/>
      <c r="I21" s="153"/>
      <c r="J21" s="153"/>
      <c r="K21" s="153"/>
    </row>
    <row r="22" spans="3:11" s="21" customFormat="1" ht="15.75" customHeight="1">
      <c r="C22" s="239"/>
      <c r="D22" s="240" t="s">
        <v>136</v>
      </c>
      <c r="E22" s="241"/>
      <c r="F22" s="242"/>
      <c r="G22" s="153"/>
      <c r="H22" s="153"/>
      <c r="I22" s="153"/>
      <c r="J22" s="153"/>
      <c r="K22" s="153"/>
    </row>
    <row r="23" spans="3:11" s="21" customFormat="1" ht="30.75" customHeight="1">
      <c r="C23" s="239" t="s">
        <v>137</v>
      </c>
      <c r="D23" s="236" t="s">
        <v>140</v>
      </c>
      <c r="E23" s="237"/>
      <c r="F23" s="238"/>
      <c r="G23" s="153"/>
      <c r="H23" s="153"/>
      <c r="I23" s="153"/>
      <c r="J23" s="153"/>
      <c r="K23" s="153"/>
    </row>
    <row r="24" spans="3:11" s="21" customFormat="1" ht="15.75" customHeight="1">
      <c r="C24" s="239"/>
      <c r="D24" s="240" t="s">
        <v>287</v>
      </c>
      <c r="E24" s="241"/>
      <c r="F24" s="242"/>
      <c r="G24" s="153"/>
      <c r="H24" s="153"/>
      <c r="I24" s="153"/>
      <c r="J24" s="153"/>
      <c r="K24" s="153"/>
    </row>
    <row r="25" spans="3:11" s="21" customFormat="1" ht="30.75" customHeight="1">
      <c r="C25" s="239" t="s">
        <v>108</v>
      </c>
      <c r="D25" s="236" t="s">
        <v>81</v>
      </c>
      <c r="E25" s="237"/>
      <c r="F25" s="238"/>
      <c r="G25" s="153"/>
      <c r="H25" s="153"/>
      <c r="I25" s="153"/>
      <c r="J25" s="153"/>
      <c r="K25" s="153"/>
    </row>
    <row r="26" spans="3:11" s="21" customFormat="1" ht="15.75" customHeight="1">
      <c r="C26" s="239"/>
      <c r="D26" s="240" t="s">
        <v>288</v>
      </c>
      <c r="E26" s="241"/>
      <c r="F26" s="242"/>
      <c r="G26" s="153"/>
      <c r="H26" s="153"/>
      <c r="I26" s="153"/>
      <c r="J26" s="153"/>
      <c r="K26" s="153"/>
    </row>
    <row r="27" spans="3:11" s="21" customFormat="1" ht="30.75" customHeight="1">
      <c r="C27"/>
      <c r="D27"/>
      <c r="E27"/>
      <c r="F27"/>
      <c r="G27" s="153"/>
      <c r="H27" s="153"/>
      <c r="I27" s="153"/>
      <c r="J27" s="153"/>
      <c r="K27" s="153"/>
    </row>
    <row r="28" spans="3:11" ht="36" customHeight="1">
      <c r="G28" s="35"/>
      <c r="H28" s="35"/>
      <c r="I28" s="35"/>
      <c r="J28" s="35"/>
      <c r="K28" s="35"/>
    </row>
    <row r="29" spans="3:11" ht="20.100000000000001" customHeight="1">
      <c r="C29" s="20"/>
    </row>
    <row r="30" spans="3:11" ht="23.25" customHeight="1"/>
    <row r="31" spans="3:11" ht="30.75" customHeight="1"/>
    <row r="34" spans="2:2">
      <c r="B34" s="57"/>
    </row>
  </sheetData>
  <sheetProtection algorithmName="SHA-512" hashValue="inJFJ0Yxgt1AJCbec3uxZNtxJObJvC8xJ53e5Ye8AXYdDTECc5bak+BBeuZz97bpAxZ9D6ywtiASJBaWOp+wfA==" saltValue="wc1rE0bt/QveaDtSqd33og==" spinCount="100000" sheet="1" objects="1" scenarios="1" selectLockedCells="1"/>
  <mergeCells count="22">
    <mergeCell ref="D26:F26"/>
    <mergeCell ref="D17:F17"/>
    <mergeCell ref="D25:F25"/>
    <mergeCell ref="C25:C26"/>
    <mergeCell ref="C19:C20"/>
    <mergeCell ref="D20:F20"/>
    <mergeCell ref="D19:F19"/>
    <mergeCell ref="C17:C18"/>
    <mergeCell ref="D18:F18"/>
    <mergeCell ref="D21:F21"/>
    <mergeCell ref="D22:F22"/>
    <mergeCell ref="C21:C22"/>
    <mergeCell ref="D23:F23"/>
    <mergeCell ref="D24:F24"/>
    <mergeCell ref="C23:C24"/>
    <mergeCell ref="D1:E1"/>
    <mergeCell ref="D3:E3"/>
    <mergeCell ref="D10:E10"/>
    <mergeCell ref="C13:F13"/>
    <mergeCell ref="D15:F15"/>
    <mergeCell ref="C15:C16"/>
    <mergeCell ref="D16:F16"/>
  </mergeCells>
  <phoneticPr fontId="0" type="noConversion"/>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 stopIfTrue="1" operator="containsText" id="{07BEA7D3-28E7-4C51-A7D8-E45358C77F70}">
            <xm:f>NOT(ISERROR(SEARCH("Raison sociale de l'entreprise client",E4)))</xm:f>
            <xm:f>"Raison sociale de l'entreprise client"</xm:f>
            <x14:dxf>
              <font>
                <b val="0"/>
                <i/>
                <color theme="0" tint="-0.499984740745262"/>
              </font>
            </x14:dxf>
          </x14:cfRule>
          <xm:sqref>E4</xm:sqref>
        </x14:conditionalFormatting>
        <x14:conditionalFormatting xmlns:xm="http://schemas.microsoft.com/office/excel/2006/main">
          <x14:cfRule type="containsText" priority="5" stopIfTrue="1" operator="containsText" id="{0A13740B-D886-48CD-A994-6A18C5CAD0CE}">
            <xm:f>NOT(ISERROR(SEARCH("xxx xxx xxx",E5)))</xm:f>
            <xm:f>"xxx xxx xxx"</xm:f>
            <x14:dxf>
              <font>
                <b val="0"/>
                <i/>
                <color theme="0" tint="-0.499984740745262"/>
              </font>
            </x14:dxf>
          </x14:cfRule>
          <xm:sqref>E5</xm:sqref>
        </x14:conditionalFormatting>
        <x14:conditionalFormatting xmlns:xm="http://schemas.microsoft.com/office/excel/2006/main">
          <x14:cfRule type="containsText" priority="3" stopIfTrue="1" operator="containsText" id="{4AD9AC02-C02C-49FB-BB7D-52734C77609C}">
            <xm:f>NOT(ISERROR(SEARCH("Nom prénom",E11)))</xm:f>
            <xm:f>"Nom prénom"</xm:f>
            <x14:dxf>
              <font>
                <b val="0"/>
                <i/>
                <color theme="0" tint="-0.499984740745262"/>
              </font>
            </x14:dxf>
          </x14:cfRule>
          <xm:sqref>E11</xm:sqref>
        </x14:conditionalFormatting>
        <x14:conditionalFormatting xmlns:xm="http://schemas.microsoft.com/office/excel/2006/main">
          <x14:cfRule type="containsText" priority="1" stopIfTrue="1" operator="containsText" id="{AFD127F7-B7AD-4DF5-B90D-BDDFA5D67A92}">
            <xm:f>NOT(ISERROR(SEARCH("XX",E8)))</xm:f>
            <xm:f>"XX"</xm:f>
            <x14:dxf>
              <font>
                <b val="0"/>
                <i/>
                <color theme="0" tint="-0.499984740745262"/>
              </font>
            </x14:dxf>
          </x14:cfRule>
          <xm:sqref>E8</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Feuil3"/>
  <dimension ref="B1:J29"/>
  <sheetViews>
    <sheetView showGridLines="0" showRowColHeaders="0" showRuler="0" topLeftCell="A7" zoomScaleNormal="100" workbookViewId="0">
      <selection activeCell="C10" sqref="C10"/>
    </sheetView>
  </sheetViews>
  <sheetFormatPr baseColWidth="10" defaultRowHeight="15"/>
  <cols>
    <col min="1" max="1" width="15.7109375" style="23" customWidth="1"/>
    <col min="2" max="2" width="33.42578125" style="23" customWidth="1"/>
    <col min="3" max="5" width="30.85546875" style="23" customWidth="1"/>
    <col min="6" max="6" width="17.7109375" style="23" customWidth="1"/>
    <col min="7" max="7" width="14.42578125" style="23" customWidth="1"/>
    <col min="8" max="8" width="30.28515625" style="23" hidden="1" customWidth="1"/>
    <col min="9" max="9" width="12.85546875" style="23" hidden="1" customWidth="1"/>
    <col min="10" max="10" width="24" style="23" hidden="1" customWidth="1"/>
    <col min="11" max="11" width="18.28515625" style="23" customWidth="1"/>
    <col min="12" max="12" width="11.42578125" style="23" customWidth="1"/>
    <col min="13" max="14" width="23.28515625" style="23" customWidth="1"/>
    <col min="15" max="16384" width="11.42578125" style="23"/>
  </cols>
  <sheetData>
    <row r="1" spans="2:10" ht="74.25" customHeight="1">
      <c r="B1" s="22"/>
      <c r="C1" s="248"/>
      <c r="D1" s="248"/>
      <c r="E1" s="24"/>
    </row>
    <row r="2" spans="2:10" ht="16.5" customHeight="1"/>
    <row r="3" spans="2:10" ht="16.5" customHeight="1"/>
    <row r="4" spans="2:10" ht="42.75" customHeight="1">
      <c r="B4" s="247" t="s">
        <v>102</v>
      </c>
      <c r="C4" s="247"/>
      <c r="D4" s="247"/>
      <c r="E4" s="247"/>
      <c r="F4" s="247"/>
    </row>
    <row r="5" spans="2:10" ht="23.25" customHeight="1">
      <c r="B5" s="25"/>
      <c r="C5" s="25"/>
      <c r="D5" s="25"/>
      <c r="E5" s="25"/>
      <c r="F5" s="25"/>
    </row>
    <row r="6" spans="2:10" ht="20.25" customHeight="1">
      <c r="B6" s="154"/>
      <c r="C6" s="155" t="s">
        <v>20</v>
      </c>
      <c r="D6" s="155" t="s">
        <v>21</v>
      </c>
      <c r="E6" s="155" t="s">
        <v>22</v>
      </c>
      <c r="F6" s="26"/>
    </row>
    <row r="7" spans="2:10">
      <c r="B7" s="156" t="s">
        <v>3</v>
      </c>
      <c r="C7" s="157" t="s">
        <v>90</v>
      </c>
      <c r="D7" s="157" t="s">
        <v>23</v>
      </c>
      <c r="E7" s="157" t="s">
        <v>23</v>
      </c>
      <c r="F7" s="26"/>
    </row>
    <row r="8" spans="2:10">
      <c r="B8" s="156" t="s">
        <v>7</v>
      </c>
      <c r="C8" s="157">
        <v>18</v>
      </c>
      <c r="D8" s="157"/>
      <c r="E8" s="157"/>
      <c r="F8" s="26"/>
    </row>
    <row r="9" spans="2:10">
      <c r="B9" s="156" t="s">
        <v>18</v>
      </c>
      <c r="C9" s="157">
        <v>1</v>
      </c>
      <c r="D9" s="157"/>
      <c r="E9" s="157"/>
      <c r="F9" s="26"/>
    </row>
    <row r="10" spans="2:10">
      <c r="B10" s="158" t="s">
        <v>53</v>
      </c>
      <c r="C10" s="159" t="s">
        <v>54</v>
      </c>
      <c r="D10" s="159" t="s">
        <v>23</v>
      </c>
      <c r="E10" s="159" t="s">
        <v>23</v>
      </c>
      <c r="F10" s="26"/>
    </row>
    <row r="11" spans="2:10" ht="15.75">
      <c r="B11" s="245"/>
      <c r="C11" s="246"/>
      <c r="D11" s="246"/>
      <c r="E11" s="246"/>
      <c r="F11" s="160" t="s">
        <v>19</v>
      </c>
    </row>
    <row r="12" spans="2:10">
      <c r="B12" s="156" t="s">
        <v>8</v>
      </c>
      <c r="C12" s="161">
        <f>IF(C10=$H16," ",$H$23)</f>
        <v>214200</v>
      </c>
      <c r="D12" s="161" t="str">
        <f>IF(D10=$H16," ",$H$24)</f>
        <v xml:space="preserve"> </v>
      </c>
      <c r="E12" s="161" t="str">
        <f>IF(E10=$H16," ",$H$25)</f>
        <v xml:space="preserve"> </v>
      </c>
      <c r="F12" s="162">
        <f>SUM(C12:E12)</f>
        <v>214200</v>
      </c>
    </row>
    <row r="13" spans="2:10">
      <c r="B13" s="163" t="s">
        <v>51</v>
      </c>
      <c r="C13" s="164">
        <f>IF(C12=" "," ",$J$23)</f>
        <v>171.36</v>
      </c>
      <c r="D13" s="164" t="str">
        <f>IF(D12=" "," ",$J$24)</f>
        <v xml:space="preserve"> </v>
      </c>
      <c r="E13" s="164" t="str">
        <f>IF(E12=" "," ",$J$25)</f>
        <v xml:space="preserve"> </v>
      </c>
      <c r="F13" s="165">
        <f>SUM(C13:E13)</f>
        <v>171.36</v>
      </c>
    </row>
    <row r="14" spans="2:10">
      <c r="B14" s="156" t="s">
        <v>52</v>
      </c>
      <c r="C14" s="163">
        <f>IF(C13=" "," ",C13*1.2)</f>
        <v>205.63200000000001</v>
      </c>
      <c r="D14" s="163" t="str">
        <f>IF(D13=" "," ",D13*1.2)</f>
        <v xml:space="preserve"> </v>
      </c>
      <c r="E14" s="163" t="str">
        <f>IF(E13=" "," ",E13*1.2)</f>
        <v xml:space="preserve"> </v>
      </c>
      <c r="F14" s="166">
        <f>SUM(C14:E14)</f>
        <v>205.63200000000001</v>
      </c>
    </row>
    <row r="15" spans="2:10">
      <c r="B15" s="27"/>
      <c r="C15" s="64"/>
      <c r="D15" s="26"/>
      <c r="E15" s="26"/>
      <c r="F15" s="26"/>
    </row>
    <row r="16" spans="2:10">
      <c r="B16" s="27"/>
      <c r="C16" s="28"/>
      <c r="D16" s="28"/>
      <c r="E16" s="28"/>
      <c r="F16" s="28"/>
      <c r="H16" s="29" t="s">
        <v>23</v>
      </c>
      <c r="I16" s="29"/>
      <c r="J16" s="53"/>
    </row>
    <row r="17" spans="2:10" ht="10.5" customHeight="1">
      <c r="B17" s="27"/>
      <c r="C17" s="28"/>
      <c r="D17" s="28"/>
      <c r="E17" s="28"/>
      <c r="F17" s="28"/>
      <c r="H17" s="29" t="s">
        <v>88</v>
      </c>
      <c r="I17" s="29">
        <v>12400</v>
      </c>
      <c r="J17" s="52"/>
    </row>
    <row r="18" spans="2:10" ht="30" customHeight="1">
      <c r="B18" s="249" t="s">
        <v>289</v>
      </c>
      <c r="C18" s="250"/>
      <c r="D18" s="250"/>
      <c r="E18" s="250"/>
      <c r="H18" s="29" t="s">
        <v>89</v>
      </c>
      <c r="I18" s="29">
        <v>12200</v>
      </c>
      <c r="J18" s="52"/>
    </row>
    <row r="19" spans="2:10">
      <c r="B19" s="243" t="s">
        <v>148</v>
      </c>
      <c r="C19" s="244"/>
      <c r="D19" s="244"/>
      <c r="E19" s="244"/>
      <c r="H19" s="29" t="s">
        <v>90</v>
      </c>
      <c r="I19" s="29">
        <v>11900</v>
      </c>
      <c r="J19" s="52"/>
    </row>
    <row r="20" spans="2:10">
      <c r="B20" s="243" t="s">
        <v>149</v>
      </c>
      <c r="C20" s="244"/>
      <c r="D20" s="244"/>
      <c r="E20" s="244"/>
      <c r="H20" s="29" t="s">
        <v>91</v>
      </c>
      <c r="I20" s="29">
        <v>7100</v>
      </c>
      <c r="J20" s="52"/>
    </row>
    <row r="21" spans="2:10">
      <c r="B21" s="63"/>
      <c r="H21" s="29" t="s">
        <v>92</v>
      </c>
      <c r="I21" s="29">
        <v>5500</v>
      </c>
      <c r="J21" s="52"/>
    </row>
    <row r="23" spans="2:10">
      <c r="H23" s="50">
        <f>VLOOKUP($C$7,$H$16:$I$21,2,FALSE)*$C$8*$C$9</f>
        <v>214200</v>
      </c>
      <c r="J23" s="51">
        <f>'Etat des lieux'!$H$4/1000*H23</f>
        <v>171.36</v>
      </c>
    </row>
    <row r="24" spans="2:10">
      <c r="H24" s="50">
        <f>VLOOKUP($D$7,$H$16:$I$21,2,FALSE)*$D$8*$D$9</f>
        <v>0</v>
      </c>
      <c r="J24" s="51">
        <f>'Etat des lieux'!$H$4/1000*H24</f>
        <v>0</v>
      </c>
    </row>
    <row r="25" spans="2:10">
      <c r="H25" s="50">
        <f>VLOOKUP($E$7,$H$16:$I$21,2,FALSE)*$E$8*$E$9</f>
        <v>0</v>
      </c>
      <c r="J25" s="51">
        <f>'Etat des lieux'!$H$4/1000*H25</f>
        <v>0</v>
      </c>
    </row>
    <row r="27" spans="2:10">
      <c r="H27" s="23" t="s">
        <v>23</v>
      </c>
    </row>
    <row r="28" spans="2:10">
      <c r="H28" s="23" t="s">
        <v>54</v>
      </c>
    </row>
    <row r="29" spans="2:10">
      <c r="H29" s="23" t="s">
        <v>55</v>
      </c>
    </row>
  </sheetData>
  <sheetProtection algorithmName="SHA-512" hashValue="hi5ICE69RJs+gBpaBZKpo8Y+c4U3ECC+boieMiemm4HXw3uauzgJPavFkgzHsafr3kAYwQmIokLEwcfQLB18PQ==" saltValue="BDKprBVl7a5wWwBGsO9n2w==" spinCount="100000" sheet="1" objects="1" scenarios="1" selectLockedCells="1"/>
  <mergeCells count="6">
    <mergeCell ref="B19:E19"/>
    <mergeCell ref="B20:E20"/>
    <mergeCell ref="B11:E11"/>
    <mergeCell ref="B4:F4"/>
    <mergeCell ref="C1:D1"/>
    <mergeCell ref="B18:E18"/>
  </mergeCells>
  <phoneticPr fontId="0" type="noConversion"/>
  <dataValidations count="4">
    <dataValidation type="list" allowBlank="1" showInputMessage="1" showErrorMessage="1" sqref="F7">
      <formula1>$H$17:$H$21</formula1>
    </dataValidation>
    <dataValidation type="decimal" allowBlank="1" showInputMessage="1" showErrorMessage="1" error="Opération non éligible" sqref="F8:F10 C8:E9">
      <formula1>0.37</formula1>
      <formula2>1000</formula2>
    </dataValidation>
    <dataValidation type="list" allowBlank="1" showInputMessage="1" showErrorMessage="1" sqref="C7:E7">
      <formula1>$H$16:$H$21</formula1>
    </dataValidation>
    <dataValidation type="list" allowBlank="1" showInputMessage="1" showErrorMessage="1" error="Opération non éligible" sqref="C10:E10">
      <formula1>$H$27:$H$29</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Feuil5"/>
  <dimension ref="C1:P100"/>
  <sheetViews>
    <sheetView showGridLines="0" showRowColHeaders="0" showRuler="0" zoomScaleNormal="100" workbookViewId="0">
      <selection activeCell="D9" sqref="D9"/>
    </sheetView>
  </sheetViews>
  <sheetFormatPr baseColWidth="10" defaultColWidth="11.42578125" defaultRowHeight="15"/>
  <cols>
    <col min="1" max="1" width="15.7109375" customWidth="1"/>
    <col min="2" max="2" width="12.5703125" customWidth="1"/>
    <col min="3" max="3" width="39.85546875" bestFit="1" customWidth="1"/>
    <col min="4" max="6" width="29.42578125" customWidth="1"/>
    <col min="7" max="7" width="22.28515625" customWidth="1"/>
    <col min="8" max="8" width="11.28515625" customWidth="1"/>
    <col min="9" max="9" width="23.42578125" hidden="1" customWidth="1"/>
    <col min="10" max="10" width="25.28515625" hidden="1" customWidth="1"/>
    <col min="11" max="11" width="12.85546875" hidden="1" customWidth="1"/>
    <col min="12" max="12" width="11.42578125" hidden="1" customWidth="1"/>
    <col min="13" max="13" width="14.140625" hidden="1" customWidth="1"/>
    <col min="14" max="14" width="14" hidden="1" customWidth="1"/>
    <col min="15" max="15" width="13.85546875" hidden="1" customWidth="1"/>
    <col min="16" max="16" width="11.42578125" hidden="1" customWidth="1"/>
    <col min="17" max="18" width="11.42578125" customWidth="1"/>
  </cols>
  <sheetData>
    <row r="1" spans="3:16" ht="41.25" customHeight="1"/>
    <row r="2" spans="3:16" ht="18.75">
      <c r="C2" s="255" t="s">
        <v>59</v>
      </c>
      <c r="D2" s="255"/>
      <c r="E2" s="255"/>
      <c r="F2" s="255"/>
      <c r="G2" s="255"/>
      <c r="O2" s="4">
        <v>1</v>
      </c>
      <c r="P2" s="4" t="s">
        <v>13</v>
      </c>
    </row>
    <row r="3" spans="3:16">
      <c r="C3" s="6"/>
      <c r="D3" s="6"/>
      <c r="E3" s="6"/>
      <c r="F3" s="6"/>
      <c r="G3" s="6"/>
      <c r="O3" s="4"/>
      <c r="P3" s="4"/>
    </row>
    <row r="4" spans="3:16" ht="42.75" customHeight="1">
      <c r="C4" s="167"/>
      <c r="D4" s="168" t="s">
        <v>20</v>
      </c>
      <c r="E4" s="168" t="s">
        <v>21</v>
      </c>
      <c r="F4" s="168" t="s">
        <v>22</v>
      </c>
      <c r="G4" s="6"/>
      <c r="O4" s="4">
        <v>2</v>
      </c>
      <c r="P4" s="4" t="s">
        <v>13</v>
      </c>
    </row>
    <row r="5" spans="3:16" ht="23.25" customHeight="1">
      <c r="C5" s="169" t="s">
        <v>113</v>
      </c>
      <c r="D5" s="157" t="s">
        <v>111</v>
      </c>
      <c r="E5" s="157" t="s">
        <v>23</v>
      </c>
      <c r="F5" s="157" t="s">
        <v>23</v>
      </c>
      <c r="G5" s="6"/>
      <c r="I5" s="254"/>
      <c r="J5" s="254"/>
      <c r="O5" s="4">
        <v>3</v>
      </c>
      <c r="P5" s="4" t="s">
        <v>13</v>
      </c>
    </row>
    <row r="6" spans="3:16" ht="20.25" customHeight="1">
      <c r="C6" s="169" t="s">
        <v>63</v>
      </c>
      <c r="D6" s="157" t="s">
        <v>9</v>
      </c>
      <c r="E6" s="157" t="s">
        <v>23</v>
      </c>
      <c r="F6" s="157" t="s">
        <v>23</v>
      </c>
      <c r="G6" s="6"/>
      <c r="I6" s="7"/>
      <c r="J6" s="7"/>
      <c r="O6" s="4"/>
      <c r="P6" s="4"/>
    </row>
    <row r="7" spans="3:16">
      <c r="C7" s="169" t="s">
        <v>146</v>
      </c>
      <c r="D7" s="157">
        <v>18</v>
      </c>
      <c r="E7" s="157"/>
      <c r="F7" s="157"/>
      <c r="G7" s="6"/>
      <c r="O7" s="4">
        <v>5</v>
      </c>
      <c r="P7" s="4" t="s">
        <v>13</v>
      </c>
    </row>
    <row r="8" spans="3:16">
      <c r="C8" s="169" t="s">
        <v>39</v>
      </c>
      <c r="D8" s="157">
        <v>1</v>
      </c>
      <c r="E8" s="157"/>
      <c r="F8" s="157"/>
      <c r="G8" s="6"/>
      <c r="O8" s="4">
        <v>8</v>
      </c>
      <c r="P8" s="4" t="s">
        <v>13</v>
      </c>
    </row>
    <row r="9" spans="3:16" ht="16.5" customHeight="1">
      <c r="C9" s="169" t="s">
        <v>56</v>
      </c>
      <c r="D9" s="157" t="s">
        <v>60</v>
      </c>
      <c r="E9" s="157" t="s">
        <v>23</v>
      </c>
      <c r="F9" s="157" t="s">
        <v>23</v>
      </c>
      <c r="G9" s="6"/>
      <c r="L9" s="1" t="str">
        <f>VLOOKUP('Etat des lieux'!E8,$O$2:$P$100,2,FALSE)</f>
        <v>H1</v>
      </c>
      <c r="O9" s="4">
        <v>10</v>
      </c>
      <c r="P9" s="4" t="s">
        <v>13</v>
      </c>
    </row>
    <row r="10" spans="3:16" ht="16.5" customHeight="1">
      <c r="C10" s="256"/>
      <c r="D10" s="257"/>
      <c r="E10" s="257"/>
      <c r="F10" s="257"/>
      <c r="G10" s="162" t="s">
        <v>19</v>
      </c>
      <c r="O10" s="4"/>
      <c r="P10" s="4"/>
    </row>
    <row r="11" spans="3:16" ht="16.5" customHeight="1">
      <c r="C11" s="169" t="s">
        <v>8</v>
      </c>
      <c r="D11" s="170">
        <f>IF(D9="Indiquez…"," ",IF(ISERROR(J34),"",J34))</f>
        <v>115200</v>
      </c>
      <c r="E11" s="170" t="str">
        <f>IF(E9="Indiquez…"," ",IF(ISERROR(J35),"",J35))</f>
        <v xml:space="preserve"> </v>
      </c>
      <c r="F11" s="170" t="str">
        <f>IF(F9="Indiquez…"," ",IF(ISERROR(J36),"",J36))</f>
        <v xml:space="preserve"> </v>
      </c>
      <c r="G11" s="171">
        <f>SUM(D11:F11)</f>
        <v>115200</v>
      </c>
      <c r="O11" s="4"/>
      <c r="P11" s="4"/>
    </row>
    <row r="12" spans="3:16" ht="15" customHeight="1">
      <c r="C12" s="169" t="s">
        <v>0</v>
      </c>
      <c r="D12" s="172">
        <f>IF(D9="Indiquez…"," ",K34)</f>
        <v>92.16</v>
      </c>
      <c r="E12" s="172" t="str">
        <f>IF(E9="Indiquez…"," ",$K$35)</f>
        <v xml:space="preserve"> </v>
      </c>
      <c r="F12" s="172" t="str">
        <f>IF(F9="Indiquez…"," ",$K$36)</f>
        <v xml:space="preserve"> </v>
      </c>
      <c r="G12" s="173">
        <f>SUM(D12:F12)</f>
        <v>92.16</v>
      </c>
      <c r="O12" s="4">
        <v>14</v>
      </c>
      <c r="P12" s="4" t="s">
        <v>13</v>
      </c>
    </row>
    <row r="13" spans="3:16">
      <c r="C13" s="156" t="s">
        <v>52</v>
      </c>
      <c r="D13" s="163">
        <f>IF(D9="Indiquez…"," ",IF(ISERROR(D12*1.196),"",D12*1.2))</f>
        <v>110.592</v>
      </c>
      <c r="E13" s="163" t="str">
        <f>IF(E9="Indiquez…"," ",IF(ISERROR(E12*1.196),"",E12*1.2))</f>
        <v xml:space="preserve"> </v>
      </c>
      <c r="F13" s="163" t="str">
        <f>IF(F9="Indiquez…"," ",IF(ISERROR(F12*1.196),"",F12*1.2))</f>
        <v xml:space="preserve"> </v>
      </c>
      <c r="G13" s="166">
        <f>SUM(D13:F13)</f>
        <v>110.592</v>
      </c>
      <c r="O13" s="4">
        <v>15</v>
      </c>
      <c r="P13" s="4" t="s">
        <v>13</v>
      </c>
    </row>
    <row r="14" spans="3:16">
      <c r="O14" s="4">
        <v>19</v>
      </c>
      <c r="P14" s="4" t="s">
        <v>13</v>
      </c>
    </row>
    <row r="15" spans="3:16">
      <c r="C15" s="260" t="s">
        <v>145</v>
      </c>
      <c r="D15" s="260"/>
      <c r="E15" s="260"/>
      <c r="F15" s="260"/>
      <c r="G15" s="145"/>
      <c r="O15" s="4">
        <v>21</v>
      </c>
      <c r="P15" s="4" t="s">
        <v>13</v>
      </c>
    </row>
    <row r="16" spans="3:16">
      <c r="C16" s="258" t="s">
        <v>147</v>
      </c>
      <c r="D16" s="259"/>
      <c r="E16" s="259"/>
      <c r="F16" s="259"/>
      <c r="G16" s="259"/>
      <c r="O16" s="4">
        <v>23</v>
      </c>
      <c r="P16" s="4" t="s">
        <v>13</v>
      </c>
    </row>
    <row r="17" spans="3:16">
      <c r="C17" s="259"/>
      <c r="D17" s="259"/>
      <c r="E17" s="259"/>
      <c r="F17" s="259"/>
      <c r="G17" s="259"/>
      <c r="O17" s="4">
        <v>25</v>
      </c>
      <c r="P17" s="4" t="s">
        <v>13</v>
      </c>
    </row>
    <row r="18" spans="3:16">
      <c r="O18" s="4">
        <v>27</v>
      </c>
      <c r="P18" s="4" t="s">
        <v>13</v>
      </c>
    </row>
    <row r="19" spans="3:16">
      <c r="C19" s="261" t="s">
        <v>292</v>
      </c>
      <c r="D19" s="261"/>
      <c r="E19" s="261"/>
      <c r="F19" s="261"/>
      <c r="G19" s="261"/>
      <c r="O19" s="4">
        <v>28</v>
      </c>
      <c r="P19" s="4" t="s">
        <v>13</v>
      </c>
    </row>
    <row r="20" spans="3:16" ht="20.25" customHeight="1">
      <c r="C20" s="261"/>
      <c r="D20" s="261"/>
      <c r="E20" s="261"/>
      <c r="F20" s="261"/>
      <c r="G20" s="261"/>
      <c r="O20" s="4">
        <v>38</v>
      </c>
      <c r="P20" s="4" t="s">
        <v>13</v>
      </c>
    </row>
    <row r="21" spans="3:16">
      <c r="O21" s="4">
        <v>39</v>
      </c>
      <c r="P21" s="4" t="s">
        <v>13</v>
      </c>
    </row>
    <row r="22" spans="3:16">
      <c r="I22" s="16" t="s">
        <v>23</v>
      </c>
      <c r="J22" s="1" t="s">
        <v>23</v>
      </c>
      <c r="K22" s="1" t="s">
        <v>13</v>
      </c>
      <c r="L22" s="1" t="s">
        <v>14</v>
      </c>
      <c r="M22" s="1" t="s">
        <v>15</v>
      </c>
      <c r="O22" s="4">
        <v>42</v>
      </c>
      <c r="P22" s="4" t="s">
        <v>13</v>
      </c>
    </row>
    <row r="23" spans="3:16">
      <c r="I23" s="15" t="s">
        <v>111</v>
      </c>
      <c r="J23" s="1" t="s">
        <v>9</v>
      </c>
      <c r="K23" s="1">
        <v>6400</v>
      </c>
      <c r="L23" s="1">
        <v>6000</v>
      </c>
      <c r="M23" s="1">
        <v>5000</v>
      </c>
      <c r="O23" s="4">
        <v>43</v>
      </c>
      <c r="P23" s="4" t="s">
        <v>13</v>
      </c>
    </row>
    <row r="24" spans="3:16">
      <c r="I24" s="17" t="s">
        <v>112</v>
      </c>
      <c r="J24" s="1" t="s">
        <v>10</v>
      </c>
      <c r="K24" s="1">
        <v>15900</v>
      </c>
      <c r="L24" s="1">
        <v>15000</v>
      </c>
      <c r="M24" s="1">
        <v>12600</v>
      </c>
      <c r="O24" s="4">
        <v>45</v>
      </c>
      <c r="P24" s="4" t="s">
        <v>13</v>
      </c>
    </row>
    <row r="25" spans="3:16" ht="22.5" customHeight="1">
      <c r="J25" s="1" t="s">
        <v>11</v>
      </c>
      <c r="K25" s="1">
        <v>19700</v>
      </c>
      <c r="L25" s="1">
        <v>18600</v>
      </c>
      <c r="M25" s="1">
        <v>15600</v>
      </c>
      <c r="O25" s="4">
        <v>51</v>
      </c>
      <c r="P25" s="4" t="s">
        <v>13</v>
      </c>
    </row>
    <row r="26" spans="3:16">
      <c r="J26" s="1" t="s">
        <v>12</v>
      </c>
      <c r="K26" s="1">
        <v>26700</v>
      </c>
      <c r="L26" s="1">
        <v>25200</v>
      </c>
      <c r="M26" s="1">
        <v>21100</v>
      </c>
      <c r="O26" s="4">
        <v>52</v>
      </c>
      <c r="P26" s="4" t="s">
        <v>13</v>
      </c>
    </row>
    <row r="27" spans="3:16">
      <c r="J27" s="1"/>
      <c r="K27" s="1"/>
      <c r="L27" s="1"/>
      <c r="M27" s="1"/>
      <c r="O27" s="4">
        <v>54</v>
      </c>
      <c r="P27" s="4" t="s">
        <v>13</v>
      </c>
    </row>
    <row r="28" spans="3:16">
      <c r="J28" s="1" t="s">
        <v>9</v>
      </c>
      <c r="K28" s="251">
        <v>10300</v>
      </c>
      <c r="L28" s="252"/>
      <c r="M28" s="253"/>
      <c r="O28" s="4">
        <v>55</v>
      </c>
      <c r="P28" s="4" t="s">
        <v>13</v>
      </c>
    </row>
    <row r="29" spans="3:16">
      <c r="J29" s="1" t="s">
        <v>10</v>
      </c>
      <c r="K29" s="251">
        <v>25600</v>
      </c>
      <c r="L29" s="252"/>
      <c r="M29" s="253"/>
      <c r="O29" s="4">
        <v>57</v>
      </c>
      <c r="P29" s="4" t="s">
        <v>13</v>
      </c>
    </row>
    <row r="30" spans="3:16">
      <c r="J30" s="1" t="s">
        <v>11</v>
      </c>
      <c r="K30" s="251">
        <v>31800</v>
      </c>
      <c r="L30" s="252"/>
      <c r="M30" s="253"/>
      <c r="O30" s="4">
        <v>58</v>
      </c>
      <c r="P30" s="4" t="s">
        <v>13</v>
      </c>
    </row>
    <row r="31" spans="3:16">
      <c r="J31" s="1" t="s">
        <v>12</v>
      </c>
      <c r="K31" s="251">
        <v>43100</v>
      </c>
      <c r="L31" s="252"/>
      <c r="M31" s="253"/>
      <c r="O31" s="4">
        <v>59</v>
      </c>
      <c r="P31" s="4" t="s">
        <v>13</v>
      </c>
    </row>
    <row r="32" spans="3:16">
      <c r="O32" s="4">
        <v>60</v>
      </c>
      <c r="P32" s="4" t="s">
        <v>13</v>
      </c>
    </row>
    <row r="33" spans="9:16">
      <c r="I33" s="49" t="s">
        <v>114</v>
      </c>
      <c r="J33" s="49" t="s">
        <v>115</v>
      </c>
      <c r="K33" s="49" t="s">
        <v>116</v>
      </c>
      <c r="O33" s="4">
        <v>61</v>
      </c>
      <c r="P33" s="4" t="s">
        <v>13</v>
      </c>
    </row>
    <row r="34" spans="9:16">
      <c r="I34" s="48">
        <f>IF($D$5=$I$23,VLOOKUP($D$6,$J$23:$M$26,IF($L$9="H1",2,IF($L$9="H2",3,4)),FALSE),VLOOKUP($D$6,$J$28:$M$31,2,FALSE))</f>
        <v>6400</v>
      </c>
      <c r="J34" s="48">
        <f>($I$34*$D$7*$D$8)</f>
        <v>115200</v>
      </c>
      <c r="K34" s="48">
        <f>IF(ISERROR(J34*'Etat des lieux'!$H$4/1000),"",J34*'Etat des lieux'!$H$4/1000)</f>
        <v>92.16</v>
      </c>
      <c r="O34" s="4">
        <v>62</v>
      </c>
      <c r="P34" s="4" t="s">
        <v>13</v>
      </c>
    </row>
    <row r="35" spans="9:16">
      <c r="I35" s="48" t="e">
        <f>IF($E$5=$I$23,VLOOKUP($E$6,$J$23:$M$26,IF($L$9="H1",2,IF($L$9="H2",3,4)),FALSE),VLOOKUP($E$6,$J$28:$M$31,2,FALSE))</f>
        <v>#N/A</v>
      </c>
      <c r="J35" s="48" t="e">
        <f>($I$35*$E$7*$E$8)</f>
        <v>#N/A</v>
      </c>
      <c r="K35" s="48" t="str">
        <f>IF(ISERROR(J35*'Etat des lieux'!$H$4/1000),"",J35*'Etat des lieux'!$H$4/1000)</f>
        <v/>
      </c>
      <c r="O35" s="4">
        <v>63</v>
      </c>
      <c r="P35" s="4" t="s">
        <v>13</v>
      </c>
    </row>
    <row r="36" spans="9:16">
      <c r="I36" s="48" t="e">
        <f>IF($F$5=$I$23,VLOOKUP($F$6,$J$23:$M$26,IF($L$9="H1",2,IF($L$9="H2",3,4)),FALSE),VLOOKUP($F$6,$J$28:$M$31,2,FALSE))</f>
        <v>#N/A</v>
      </c>
      <c r="J36" s="48" t="e">
        <f>($I$36*$F$7*$F$8)</f>
        <v>#N/A</v>
      </c>
      <c r="K36" s="48" t="str">
        <f>IF(ISERROR(J36*'Etat des lieux'!$H$4/1000),"",J36*'Etat des lieux'!$H$4/1000)</f>
        <v/>
      </c>
      <c r="O36" s="4">
        <v>67</v>
      </c>
      <c r="P36" s="4" t="s">
        <v>13</v>
      </c>
    </row>
    <row r="37" spans="9:16">
      <c r="O37" s="4">
        <v>68</v>
      </c>
      <c r="P37" s="4" t="s">
        <v>13</v>
      </c>
    </row>
    <row r="38" spans="9:16">
      <c r="I38" t="s">
        <v>23</v>
      </c>
      <c r="O38" s="4">
        <v>69</v>
      </c>
      <c r="P38" s="4" t="s">
        <v>13</v>
      </c>
    </row>
    <row r="39" spans="9:16">
      <c r="I39" t="s">
        <v>57</v>
      </c>
      <c r="O39" s="4">
        <v>70</v>
      </c>
      <c r="P39" s="4" t="s">
        <v>13</v>
      </c>
    </row>
    <row r="40" spans="9:16">
      <c r="I40" t="s">
        <v>58</v>
      </c>
      <c r="O40" s="4">
        <v>71</v>
      </c>
      <c r="P40" s="4" t="s">
        <v>13</v>
      </c>
    </row>
    <row r="41" spans="9:16">
      <c r="I41" t="s">
        <v>60</v>
      </c>
      <c r="O41" s="4">
        <v>73</v>
      </c>
      <c r="P41" s="4" t="s">
        <v>13</v>
      </c>
    </row>
    <row r="42" spans="9:16">
      <c r="O42" s="4">
        <v>74</v>
      </c>
      <c r="P42" s="4" t="s">
        <v>13</v>
      </c>
    </row>
    <row r="43" spans="9:16">
      <c r="O43" s="4">
        <v>75</v>
      </c>
      <c r="P43" s="4" t="s">
        <v>13</v>
      </c>
    </row>
    <row r="44" spans="9:16">
      <c r="O44" s="4">
        <v>76</v>
      </c>
      <c r="P44" s="4" t="s">
        <v>13</v>
      </c>
    </row>
    <row r="45" spans="9:16">
      <c r="O45" s="4">
        <v>77</v>
      </c>
      <c r="P45" s="4" t="s">
        <v>13</v>
      </c>
    </row>
    <row r="46" spans="9:16">
      <c r="O46" s="4">
        <v>78</v>
      </c>
      <c r="P46" s="4" t="s">
        <v>13</v>
      </c>
    </row>
    <row r="47" spans="9:16">
      <c r="O47" s="4">
        <v>80</v>
      </c>
      <c r="P47" s="4" t="s">
        <v>13</v>
      </c>
    </row>
    <row r="48" spans="9:16">
      <c r="O48" s="4">
        <v>87</v>
      </c>
      <c r="P48" s="4" t="s">
        <v>13</v>
      </c>
    </row>
    <row r="49" spans="15:16">
      <c r="O49" s="4">
        <v>88</v>
      </c>
      <c r="P49" s="4" t="s">
        <v>13</v>
      </c>
    </row>
    <row r="50" spans="15:16">
      <c r="O50" s="4">
        <v>89</v>
      </c>
      <c r="P50" s="4" t="s">
        <v>13</v>
      </c>
    </row>
    <row r="51" spans="15:16">
      <c r="O51" s="4">
        <v>90</v>
      </c>
      <c r="P51" s="4" t="s">
        <v>13</v>
      </c>
    </row>
    <row r="52" spans="15:16">
      <c r="O52" s="4">
        <v>91</v>
      </c>
      <c r="P52" s="4" t="s">
        <v>13</v>
      </c>
    </row>
    <row r="53" spans="15:16">
      <c r="O53" s="4">
        <v>92</v>
      </c>
      <c r="P53" s="4" t="s">
        <v>13</v>
      </c>
    </row>
    <row r="54" spans="15:16">
      <c r="O54" s="4">
        <v>93</v>
      </c>
      <c r="P54" s="4" t="s">
        <v>13</v>
      </c>
    </row>
    <row r="55" spans="15:16">
      <c r="O55" s="4">
        <v>94</v>
      </c>
      <c r="P55" s="4" t="s">
        <v>13</v>
      </c>
    </row>
    <row r="56" spans="15:16">
      <c r="O56" s="4">
        <v>95</v>
      </c>
      <c r="P56" s="4" t="s">
        <v>13</v>
      </c>
    </row>
    <row r="57" spans="15:16">
      <c r="O57" s="4">
        <v>4</v>
      </c>
      <c r="P57" s="4" t="s">
        <v>14</v>
      </c>
    </row>
    <row r="58" spans="15:16">
      <c r="O58" s="4">
        <v>7</v>
      </c>
      <c r="P58" s="4" t="s">
        <v>14</v>
      </c>
    </row>
    <row r="59" spans="15:16">
      <c r="O59" s="4">
        <v>9</v>
      </c>
      <c r="P59" s="4" t="s">
        <v>14</v>
      </c>
    </row>
    <row r="60" spans="15:16">
      <c r="O60" s="4">
        <v>12</v>
      </c>
      <c r="P60" s="4" t="s">
        <v>14</v>
      </c>
    </row>
    <row r="61" spans="15:16">
      <c r="O61" s="4">
        <v>16</v>
      </c>
      <c r="P61" s="4" t="s">
        <v>14</v>
      </c>
    </row>
    <row r="62" spans="15:16">
      <c r="O62" s="4">
        <v>17</v>
      </c>
      <c r="P62" s="4" t="s">
        <v>14</v>
      </c>
    </row>
    <row r="63" spans="15:16">
      <c r="O63" s="4">
        <v>18</v>
      </c>
      <c r="P63" s="4" t="s">
        <v>14</v>
      </c>
    </row>
    <row r="64" spans="15:16">
      <c r="O64" s="4">
        <v>22</v>
      </c>
      <c r="P64" s="4" t="s">
        <v>14</v>
      </c>
    </row>
    <row r="65" spans="15:16">
      <c r="O65" s="4">
        <v>24</v>
      </c>
      <c r="P65" s="4" t="s">
        <v>14</v>
      </c>
    </row>
    <row r="66" spans="15:16">
      <c r="O66" s="4">
        <v>26</v>
      </c>
      <c r="P66" s="4" t="s">
        <v>14</v>
      </c>
    </row>
    <row r="67" spans="15:16">
      <c r="O67" s="4">
        <v>29</v>
      </c>
      <c r="P67" s="4" t="s">
        <v>14</v>
      </c>
    </row>
    <row r="68" spans="15:16">
      <c r="O68" s="4">
        <v>31</v>
      </c>
      <c r="P68" s="4" t="s">
        <v>14</v>
      </c>
    </row>
    <row r="69" spans="15:16">
      <c r="O69" s="4">
        <v>32</v>
      </c>
      <c r="P69" s="4" t="s">
        <v>14</v>
      </c>
    </row>
    <row r="70" spans="15:16">
      <c r="O70" s="4">
        <v>33</v>
      </c>
      <c r="P70" s="4" t="s">
        <v>14</v>
      </c>
    </row>
    <row r="71" spans="15:16">
      <c r="O71" s="4">
        <v>35</v>
      </c>
      <c r="P71" s="4" t="s">
        <v>14</v>
      </c>
    </row>
    <row r="72" spans="15:16">
      <c r="O72" s="4">
        <v>36</v>
      </c>
      <c r="P72" s="4" t="s">
        <v>14</v>
      </c>
    </row>
    <row r="73" spans="15:16">
      <c r="O73" s="4">
        <v>37</v>
      </c>
      <c r="P73" s="4" t="s">
        <v>14</v>
      </c>
    </row>
    <row r="74" spans="15:16">
      <c r="O74" s="4">
        <v>40</v>
      </c>
      <c r="P74" s="4" t="s">
        <v>14</v>
      </c>
    </row>
    <row r="75" spans="15:16">
      <c r="O75" s="4">
        <v>41</v>
      </c>
      <c r="P75" s="4" t="s">
        <v>14</v>
      </c>
    </row>
    <row r="76" spans="15:16">
      <c r="O76" s="4">
        <v>44</v>
      </c>
      <c r="P76" s="4" t="s">
        <v>14</v>
      </c>
    </row>
    <row r="77" spans="15:16">
      <c r="O77" s="4">
        <v>46</v>
      </c>
      <c r="P77" s="4" t="s">
        <v>14</v>
      </c>
    </row>
    <row r="78" spans="15:16">
      <c r="O78" s="4">
        <v>47</v>
      </c>
      <c r="P78" s="4" t="s">
        <v>14</v>
      </c>
    </row>
    <row r="79" spans="15:16">
      <c r="O79" s="4">
        <v>48</v>
      </c>
      <c r="P79" s="4" t="s">
        <v>14</v>
      </c>
    </row>
    <row r="80" spans="15:16">
      <c r="O80" s="4">
        <v>49</v>
      </c>
      <c r="P80" s="4" t="s">
        <v>14</v>
      </c>
    </row>
    <row r="81" spans="15:16">
      <c r="O81" s="4">
        <v>50</v>
      </c>
      <c r="P81" s="4" t="s">
        <v>14</v>
      </c>
    </row>
    <row r="82" spans="15:16">
      <c r="O82" s="4">
        <v>53</v>
      </c>
      <c r="P82" s="4" t="s">
        <v>14</v>
      </c>
    </row>
    <row r="83" spans="15:16">
      <c r="O83" s="4">
        <v>56</v>
      </c>
      <c r="P83" s="4" t="s">
        <v>14</v>
      </c>
    </row>
    <row r="84" spans="15:16">
      <c r="O84" s="4">
        <v>64</v>
      </c>
      <c r="P84" s="4" t="s">
        <v>14</v>
      </c>
    </row>
    <row r="85" spans="15:16">
      <c r="O85" s="4">
        <v>65</v>
      </c>
      <c r="P85" s="4" t="s">
        <v>14</v>
      </c>
    </row>
    <row r="86" spans="15:16">
      <c r="O86" s="4">
        <v>72</v>
      </c>
      <c r="P86" s="4" t="s">
        <v>14</v>
      </c>
    </row>
    <row r="87" spans="15:16">
      <c r="O87" s="4">
        <v>79</v>
      </c>
      <c r="P87" s="4" t="s">
        <v>14</v>
      </c>
    </row>
    <row r="88" spans="15:16">
      <c r="O88" s="4">
        <v>81</v>
      </c>
      <c r="P88" s="4" t="s">
        <v>14</v>
      </c>
    </row>
    <row r="89" spans="15:16">
      <c r="O89" s="4">
        <v>82</v>
      </c>
      <c r="P89" s="4" t="s">
        <v>14</v>
      </c>
    </row>
    <row r="90" spans="15:16">
      <c r="O90" s="4">
        <v>84</v>
      </c>
      <c r="P90" s="4" t="s">
        <v>14</v>
      </c>
    </row>
    <row r="91" spans="15:16">
      <c r="O91" s="4">
        <v>85</v>
      </c>
      <c r="P91" s="4" t="s">
        <v>14</v>
      </c>
    </row>
    <row r="92" spans="15:16">
      <c r="O92" s="4">
        <v>86</v>
      </c>
      <c r="P92" s="4" t="s">
        <v>14</v>
      </c>
    </row>
    <row r="93" spans="15:16">
      <c r="O93" s="4">
        <v>6</v>
      </c>
      <c r="P93" s="4" t="s">
        <v>15</v>
      </c>
    </row>
    <row r="94" spans="15:16">
      <c r="O94" s="4">
        <v>11</v>
      </c>
      <c r="P94" s="4" t="s">
        <v>15</v>
      </c>
    </row>
    <row r="95" spans="15:16">
      <c r="O95" s="4">
        <v>20</v>
      </c>
      <c r="P95" s="4" t="s">
        <v>15</v>
      </c>
    </row>
    <row r="96" spans="15:16">
      <c r="O96" s="4">
        <v>30</v>
      </c>
      <c r="P96" s="4" t="s">
        <v>15</v>
      </c>
    </row>
    <row r="97" spans="15:16">
      <c r="O97" s="4">
        <v>34</v>
      </c>
      <c r="P97" s="4" t="s">
        <v>15</v>
      </c>
    </row>
    <row r="98" spans="15:16">
      <c r="O98" s="4">
        <v>66</v>
      </c>
      <c r="P98" s="4" t="s">
        <v>15</v>
      </c>
    </row>
    <row r="99" spans="15:16">
      <c r="O99" s="4">
        <v>83</v>
      </c>
      <c r="P99" s="4" t="s">
        <v>15</v>
      </c>
    </row>
    <row r="100" spans="15:16">
      <c r="O100" s="4">
        <v>13</v>
      </c>
      <c r="P100" s="4" t="s">
        <v>15</v>
      </c>
    </row>
  </sheetData>
  <sheetProtection algorithmName="SHA-512" hashValue="KiXwDUX976WYXIZOoCkmrUH3CRR/gK9Ov4MTLohOoZo+viV4A3LD20G+iKYdaRb8upSzJrBBuuUM3ANIqT3bMQ==" saltValue="FIq3V+0MTu0UZjQElVWY1w==" spinCount="100000" sheet="1" objects="1" scenarios="1" selectLockedCells="1"/>
  <dataConsolidate link="1"/>
  <mergeCells count="10">
    <mergeCell ref="K30:M30"/>
    <mergeCell ref="K31:M31"/>
    <mergeCell ref="I5:J5"/>
    <mergeCell ref="C2:G2"/>
    <mergeCell ref="C10:F10"/>
    <mergeCell ref="K28:M28"/>
    <mergeCell ref="K29:M29"/>
    <mergeCell ref="C16:G17"/>
    <mergeCell ref="C15:F15"/>
    <mergeCell ref="C19:G20"/>
  </mergeCells>
  <phoneticPr fontId="0" type="noConversion"/>
  <dataValidations count="3">
    <dataValidation type="list" allowBlank="1" showInputMessage="1" showErrorMessage="1" sqref="D5:F5">
      <formula1>$I$22:$I$24</formula1>
    </dataValidation>
    <dataValidation type="list" allowBlank="1" showInputMessage="1" showErrorMessage="1" sqref="D6:F6">
      <formula1>$J$22:$J$26</formula1>
    </dataValidation>
    <dataValidation type="list" allowBlank="1" showInputMessage="1" showErrorMessage="1" sqref="D9:F9">
      <formula1>$I$38:$I$41</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sheetPr codeName="Feuil8"/>
  <dimension ref="B1:O100"/>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39.85546875" bestFit="1" customWidth="1"/>
    <col min="3" max="5" width="29.42578125" customWidth="1"/>
    <col min="6" max="6" width="22.28515625" customWidth="1"/>
    <col min="7" max="7" width="13.140625" customWidth="1"/>
    <col min="8" max="8" width="23.42578125" hidden="1" customWidth="1"/>
    <col min="9" max="9" width="25.28515625" hidden="1" customWidth="1"/>
    <col min="10" max="10" width="12.85546875" hidden="1" customWidth="1"/>
    <col min="11" max="11" width="11.42578125" hidden="1" customWidth="1"/>
    <col min="12" max="12" width="14.140625" hidden="1" customWidth="1"/>
    <col min="13" max="13" width="14" hidden="1" customWidth="1"/>
    <col min="14" max="14" width="13.85546875" hidden="1" customWidth="1"/>
    <col min="15" max="15" width="11.42578125" hidden="1" customWidth="1"/>
  </cols>
  <sheetData>
    <row r="1" spans="2:15" ht="73.5" customHeight="1">
      <c r="B1" s="14"/>
    </row>
    <row r="2" spans="2:15">
      <c r="N2" s="4">
        <v>1</v>
      </c>
      <c r="O2" s="4" t="s">
        <v>13</v>
      </c>
    </row>
    <row r="3" spans="2:15">
      <c r="N3" s="4"/>
      <c r="O3" s="4"/>
    </row>
    <row r="4" spans="2:15" ht="42.75" customHeight="1">
      <c r="B4" s="255" t="s">
        <v>127</v>
      </c>
      <c r="C4" s="255"/>
      <c r="D4" s="255"/>
      <c r="E4" s="255"/>
      <c r="F4" s="255"/>
      <c r="N4" s="4">
        <v>2</v>
      </c>
      <c r="O4" s="4" t="s">
        <v>13</v>
      </c>
    </row>
    <row r="5" spans="2:15" ht="23.25" customHeight="1">
      <c r="B5" s="6"/>
      <c r="C5" s="6"/>
      <c r="D5" s="6"/>
      <c r="E5" s="6"/>
      <c r="F5" s="6"/>
      <c r="H5" s="254"/>
      <c r="I5" s="254"/>
      <c r="N5" s="4">
        <v>3</v>
      </c>
      <c r="O5" s="4" t="s">
        <v>13</v>
      </c>
    </row>
    <row r="6" spans="2:15" ht="20.25" customHeight="1">
      <c r="B6" s="167"/>
      <c r="C6" s="168" t="s">
        <v>20</v>
      </c>
      <c r="D6" s="168" t="s">
        <v>21</v>
      </c>
      <c r="E6" s="168" t="s">
        <v>22</v>
      </c>
      <c r="F6" s="6"/>
      <c r="H6" s="7"/>
      <c r="I6" s="7"/>
      <c r="N6" s="4"/>
      <c r="O6" s="4"/>
    </row>
    <row r="7" spans="2:15">
      <c r="B7" s="169" t="s">
        <v>63</v>
      </c>
      <c r="C7" s="157" t="s">
        <v>23</v>
      </c>
      <c r="D7" s="157" t="s">
        <v>23</v>
      </c>
      <c r="E7" s="157" t="s">
        <v>23</v>
      </c>
      <c r="F7" s="6"/>
      <c r="N7" s="4">
        <v>5</v>
      </c>
      <c r="O7" s="4" t="s">
        <v>13</v>
      </c>
    </row>
    <row r="8" spans="2:15">
      <c r="B8" s="169" t="s">
        <v>294</v>
      </c>
      <c r="C8" s="157"/>
      <c r="D8" s="157"/>
      <c r="E8" s="157"/>
      <c r="F8" s="6"/>
      <c r="N8" s="4">
        <v>8</v>
      </c>
      <c r="O8" s="4" t="s">
        <v>13</v>
      </c>
    </row>
    <row r="9" spans="2:15" ht="16.5" customHeight="1">
      <c r="B9" s="167"/>
      <c r="C9" s="174"/>
      <c r="D9" s="174"/>
      <c r="E9" s="174"/>
      <c r="F9" s="162" t="s">
        <v>19</v>
      </c>
      <c r="K9" s="1"/>
      <c r="N9" s="4">
        <v>10</v>
      </c>
      <c r="O9" s="4" t="s">
        <v>13</v>
      </c>
    </row>
    <row r="10" spans="2:15" ht="16.5" customHeight="1">
      <c r="B10" s="169" t="s">
        <v>8</v>
      </c>
      <c r="C10" s="170" t="str">
        <f>IF(C7=$I22,"",C8*(VLOOKUP(C7,$I23:$J26,2,FALSE)))</f>
        <v/>
      </c>
      <c r="D10" s="170" t="str">
        <f>IF(D7=$I22,"",D8*(VLOOKUP(D7,$I23:$J26,2,FALSE)))</f>
        <v/>
      </c>
      <c r="E10" s="170" t="str">
        <f>IF(E7=$I22,"",E8*(VLOOKUP(E7,$I23:$J26,2,FALSE)))</f>
        <v/>
      </c>
      <c r="F10" s="171">
        <f>SUM(C10:E10)</f>
        <v>0</v>
      </c>
      <c r="N10" s="4"/>
      <c r="O10" s="4"/>
    </row>
    <row r="11" spans="2:15" ht="16.5" customHeight="1">
      <c r="B11" s="169" t="s">
        <v>0</v>
      </c>
      <c r="C11" s="172" t="str">
        <f>IF(C10="","",C10*'Etat des lieux'!$H$4/1000)</f>
        <v/>
      </c>
      <c r="D11" s="172" t="str">
        <f>IF(D10="","",D10*'Etat des lieux'!$H$4/1000)</f>
        <v/>
      </c>
      <c r="E11" s="172" t="str">
        <f>IF(E10="","",E10*'Etat des lieux'!$H$4/1000)</f>
        <v/>
      </c>
      <c r="F11" s="173">
        <f>SUM(C11:E11)</f>
        <v>0</v>
      </c>
      <c r="N11" s="4"/>
      <c r="O11" s="4"/>
    </row>
    <row r="12" spans="2:15" ht="15" customHeight="1">
      <c r="B12" s="156" t="s">
        <v>52</v>
      </c>
      <c r="C12" s="163" t="str">
        <f>IF(C7="Indiquez…"," ",IF(ISERROR(C11*1.2),"",C11*1.2))</f>
        <v xml:space="preserve"> </v>
      </c>
      <c r="D12" s="163" t="str">
        <f>IF(D7="Indiquez…"," ",IF(ISERROR(D11*1.2),"",D11*1.2))</f>
        <v xml:space="preserve"> </v>
      </c>
      <c r="E12" s="163" t="str">
        <f>IF(E7="Indiquez…"," ",IF(ISERROR(E11*1.2),"",E11*1.2))</f>
        <v xml:space="preserve"> </v>
      </c>
      <c r="F12" s="166">
        <f>F11*1.2</f>
        <v>0</v>
      </c>
      <c r="N12" s="4">
        <v>14</v>
      </c>
      <c r="O12" s="4" t="s">
        <v>13</v>
      </c>
    </row>
    <row r="13" spans="2:15">
      <c r="N13" s="4">
        <v>15</v>
      </c>
      <c r="O13" s="4" t="s">
        <v>13</v>
      </c>
    </row>
    <row r="14" spans="2:15">
      <c r="N14" s="4">
        <v>19</v>
      </c>
      <c r="O14" s="4" t="s">
        <v>13</v>
      </c>
    </row>
    <row r="15" spans="2:15">
      <c r="B15" s="263" t="s">
        <v>290</v>
      </c>
      <c r="C15" s="264"/>
      <c r="D15" s="264"/>
      <c r="E15" s="264"/>
      <c r="N15" s="4">
        <v>21</v>
      </c>
      <c r="O15" s="4" t="s">
        <v>13</v>
      </c>
    </row>
    <row r="16" spans="2:15" ht="44.25" customHeight="1">
      <c r="B16" s="265" t="s">
        <v>128</v>
      </c>
      <c r="C16" s="265"/>
      <c r="D16" s="265"/>
      <c r="E16" s="265"/>
      <c r="N16" s="4">
        <v>23</v>
      </c>
      <c r="O16" s="4" t="s">
        <v>13</v>
      </c>
    </row>
    <row r="17" spans="9:15">
      <c r="N17" s="4">
        <v>25</v>
      </c>
      <c r="O17" s="4" t="s">
        <v>13</v>
      </c>
    </row>
    <row r="18" spans="9:15">
      <c r="N18" s="4">
        <v>27</v>
      </c>
      <c r="O18" s="4" t="s">
        <v>13</v>
      </c>
    </row>
    <row r="19" spans="9:15">
      <c r="N19" s="4">
        <v>28</v>
      </c>
      <c r="O19" s="4" t="s">
        <v>13</v>
      </c>
    </row>
    <row r="20" spans="9:15">
      <c r="N20" s="4">
        <v>38</v>
      </c>
      <c r="O20" s="4" t="s">
        <v>13</v>
      </c>
    </row>
    <row r="21" spans="9:15">
      <c r="N21" s="4">
        <v>39</v>
      </c>
      <c r="O21" s="4" t="s">
        <v>13</v>
      </c>
    </row>
    <row r="22" spans="9:15">
      <c r="I22" s="1" t="s">
        <v>23</v>
      </c>
      <c r="N22" s="4">
        <v>42</v>
      </c>
      <c r="O22" s="4" t="s">
        <v>13</v>
      </c>
    </row>
    <row r="23" spans="9:15">
      <c r="I23" s="1" t="s">
        <v>9</v>
      </c>
      <c r="J23" s="1">
        <v>2300</v>
      </c>
      <c r="N23" s="4">
        <v>43</v>
      </c>
      <c r="O23" s="4" t="s">
        <v>13</v>
      </c>
    </row>
    <row r="24" spans="9:15">
      <c r="I24" s="1" t="s">
        <v>10</v>
      </c>
      <c r="J24" s="1">
        <v>5000</v>
      </c>
      <c r="N24" s="4">
        <v>45</v>
      </c>
      <c r="O24" s="4" t="s">
        <v>13</v>
      </c>
    </row>
    <row r="25" spans="9:15">
      <c r="I25" s="1" t="s">
        <v>11</v>
      </c>
      <c r="J25" s="1">
        <v>6800</v>
      </c>
      <c r="N25" s="4">
        <v>51</v>
      </c>
      <c r="O25" s="4" t="s">
        <v>13</v>
      </c>
    </row>
    <row r="26" spans="9:15">
      <c r="I26" s="1" t="s">
        <v>12</v>
      </c>
      <c r="J26" s="1">
        <v>9500</v>
      </c>
      <c r="N26" s="4">
        <v>52</v>
      </c>
      <c r="O26" s="4" t="s">
        <v>13</v>
      </c>
    </row>
    <row r="27" spans="9:15">
      <c r="N27" s="4">
        <v>54</v>
      </c>
      <c r="O27" s="4" t="s">
        <v>13</v>
      </c>
    </row>
    <row r="28" spans="9:15">
      <c r="N28" s="4">
        <v>55</v>
      </c>
      <c r="O28" s="4" t="s">
        <v>13</v>
      </c>
    </row>
    <row r="29" spans="9:15">
      <c r="N29" s="4">
        <v>57</v>
      </c>
      <c r="O29" s="4" t="s">
        <v>13</v>
      </c>
    </row>
    <row r="30" spans="9:15">
      <c r="N30" s="4">
        <v>58</v>
      </c>
      <c r="O30" s="4" t="s">
        <v>13</v>
      </c>
    </row>
    <row r="31" spans="9:15">
      <c r="N31" s="4">
        <v>59</v>
      </c>
      <c r="O31" s="4" t="s">
        <v>13</v>
      </c>
    </row>
    <row r="32" spans="9:15">
      <c r="N32" s="4">
        <v>60</v>
      </c>
      <c r="O32" s="4" t="s">
        <v>13</v>
      </c>
    </row>
    <row r="33" spans="8:15">
      <c r="H33" s="262"/>
      <c r="I33" s="262"/>
      <c r="J33" s="262"/>
      <c r="N33" s="4">
        <v>61</v>
      </c>
      <c r="O33" s="4" t="s">
        <v>13</v>
      </c>
    </row>
    <row r="34" spans="8:15">
      <c r="H34" s="18" t="e">
        <f>IF(#REF!=$H$23,VLOOKUP($C$7,$I$23:$L$26,IF($K$9="H1",2,IF($K$9="H2",3,4)),FALSE),VLOOKUP($C$7,$I$28:$L$31,IF($K$9="H1",2,IF($K$9="H2",3,4)),FALSE))</f>
        <v>#REF!</v>
      </c>
      <c r="I34" s="18" t="e">
        <f>($H$34*$C$8*#REF!)</f>
        <v>#REF!</v>
      </c>
      <c r="J34" s="18" t="s">
        <v>143</v>
      </c>
      <c r="N34" s="4">
        <v>62</v>
      </c>
      <c r="O34" s="4" t="s">
        <v>13</v>
      </c>
    </row>
    <row r="35" spans="8:15">
      <c r="H35" s="18" t="e">
        <f>IF(#REF!=$H$23,VLOOKUP($D$7,$I$23:$L$26,IF($K$9="H1",2,IF($K$9="H2",3,4)),FALSE),VLOOKUP($D$7,$I$28:$L$31,IF($K$9="H1",2,IF($K$9="H2",3,4)),FALSE))</f>
        <v>#REF!</v>
      </c>
      <c r="I35" s="18" t="e">
        <f>($H$35*$D$8*#REF!)</f>
        <v>#REF!</v>
      </c>
      <c r="J35" s="18" t="s">
        <v>143</v>
      </c>
      <c r="N35" s="4">
        <v>63</v>
      </c>
      <c r="O35" s="4" t="s">
        <v>13</v>
      </c>
    </row>
    <row r="36" spans="8:15">
      <c r="H36" s="18" t="e">
        <f>IF(#REF!=$H$23,VLOOKUP($E$7,$I$23:$L$26,IF($K$9="H1",2,IF($K$9="H2",3,4)),FALSE),VLOOKUP($E$7,$I$28:$L$31,IF($K$9="H1",2,IF($K$9="H2",3,4)),FALSE))</f>
        <v>#REF!</v>
      </c>
      <c r="I36" s="18" t="e">
        <f>($H$36*$E$8*#REF!)</f>
        <v>#REF!</v>
      </c>
      <c r="J36" s="18" t="s">
        <v>143</v>
      </c>
      <c r="N36" s="4">
        <v>67</v>
      </c>
      <c r="O36" s="4" t="s">
        <v>13</v>
      </c>
    </row>
    <row r="37" spans="8:15">
      <c r="N37" s="4">
        <v>68</v>
      </c>
      <c r="O37" s="4" t="s">
        <v>13</v>
      </c>
    </row>
    <row r="38" spans="8:15">
      <c r="H38" t="s">
        <v>23</v>
      </c>
      <c r="N38" s="4">
        <v>69</v>
      </c>
      <c r="O38" s="4" t="s">
        <v>13</v>
      </c>
    </row>
    <row r="39" spans="8:15">
      <c r="H39" t="s">
        <v>57</v>
      </c>
      <c r="N39" s="4">
        <v>70</v>
      </c>
      <c r="O39" s="4" t="s">
        <v>13</v>
      </c>
    </row>
    <row r="40" spans="8:15">
      <c r="H40" t="s">
        <v>58</v>
      </c>
      <c r="N40" s="4">
        <v>71</v>
      </c>
      <c r="O40" s="4" t="s">
        <v>13</v>
      </c>
    </row>
    <row r="41" spans="8:15">
      <c r="H41" t="s">
        <v>60</v>
      </c>
      <c r="N41" s="4">
        <v>73</v>
      </c>
      <c r="O41" s="4" t="s">
        <v>13</v>
      </c>
    </row>
    <row r="42" spans="8:15">
      <c r="N42" s="4">
        <v>74</v>
      </c>
      <c r="O42" s="4" t="s">
        <v>13</v>
      </c>
    </row>
    <row r="43" spans="8:15">
      <c r="N43" s="4">
        <v>75</v>
      </c>
      <c r="O43" s="4" t="s">
        <v>13</v>
      </c>
    </row>
    <row r="44" spans="8:15">
      <c r="N44" s="4">
        <v>76</v>
      </c>
      <c r="O44" s="4" t="s">
        <v>13</v>
      </c>
    </row>
    <row r="45" spans="8:15">
      <c r="N45" s="4">
        <v>77</v>
      </c>
      <c r="O45" s="4" t="s">
        <v>13</v>
      </c>
    </row>
    <row r="46" spans="8:15">
      <c r="N46" s="4">
        <v>78</v>
      </c>
      <c r="O46" s="4" t="s">
        <v>13</v>
      </c>
    </row>
    <row r="47" spans="8:15">
      <c r="N47" s="4">
        <v>80</v>
      </c>
      <c r="O47" s="4" t="s">
        <v>13</v>
      </c>
    </row>
    <row r="48" spans="8:15">
      <c r="N48" s="4">
        <v>87</v>
      </c>
      <c r="O48" s="4" t="s">
        <v>13</v>
      </c>
    </row>
    <row r="49" spans="14:15">
      <c r="N49" s="4">
        <v>88</v>
      </c>
      <c r="O49" s="4" t="s">
        <v>13</v>
      </c>
    </row>
    <row r="50" spans="14:15">
      <c r="N50" s="4">
        <v>89</v>
      </c>
      <c r="O50" s="4" t="s">
        <v>13</v>
      </c>
    </row>
    <row r="51" spans="14:15">
      <c r="N51" s="4">
        <v>90</v>
      </c>
      <c r="O51" s="4" t="s">
        <v>13</v>
      </c>
    </row>
    <row r="52" spans="14:15">
      <c r="N52" s="4">
        <v>91</v>
      </c>
      <c r="O52" s="4" t="s">
        <v>13</v>
      </c>
    </row>
    <row r="53" spans="14:15">
      <c r="N53" s="4">
        <v>92</v>
      </c>
      <c r="O53" s="4" t="s">
        <v>13</v>
      </c>
    </row>
    <row r="54" spans="14:15">
      <c r="N54" s="4">
        <v>93</v>
      </c>
      <c r="O54" s="4" t="s">
        <v>13</v>
      </c>
    </row>
    <row r="55" spans="14:15">
      <c r="N55" s="4">
        <v>94</v>
      </c>
      <c r="O55" s="4" t="s">
        <v>13</v>
      </c>
    </row>
    <row r="56" spans="14:15">
      <c r="N56" s="4">
        <v>95</v>
      </c>
      <c r="O56" s="4" t="s">
        <v>13</v>
      </c>
    </row>
    <row r="57" spans="14:15">
      <c r="N57" s="4">
        <v>4</v>
      </c>
      <c r="O57" s="4" t="s">
        <v>14</v>
      </c>
    </row>
    <row r="58" spans="14:15">
      <c r="N58" s="4">
        <v>7</v>
      </c>
      <c r="O58" s="4" t="s">
        <v>14</v>
      </c>
    </row>
    <row r="59" spans="14:15">
      <c r="N59" s="4">
        <v>9</v>
      </c>
      <c r="O59" s="4" t="s">
        <v>14</v>
      </c>
    </row>
    <row r="60" spans="14:15">
      <c r="N60" s="4">
        <v>12</v>
      </c>
      <c r="O60" s="4" t="s">
        <v>14</v>
      </c>
    </row>
    <row r="61" spans="14:15">
      <c r="N61" s="4">
        <v>16</v>
      </c>
      <c r="O61" s="4" t="s">
        <v>14</v>
      </c>
    </row>
    <row r="62" spans="14:15">
      <c r="N62" s="4">
        <v>17</v>
      </c>
      <c r="O62" s="4" t="s">
        <v>14</v>
      </c>
    </row>
    <row r="63" spans="14:15">
      <c r="N63" s="4">
        <v>18</v>
      </c>
      <c r="O63" s="4" t="s">
        <v>14</v>
      </c>
    </row>
    <row r="64" spans="14:15">
      <c r="N64" s="4">
        <v>22</v>
      </c>
      <c r="O64" s="4" t="s">
        <v>14</v>
      </c>
    </row>
    <row r="65" spans="14:15">
      <c r="N65" s="4">
        <v>24</v>
      </c>
      <c r="O65" s="4" t="s">
        <v>14</v>
      </c>
    </row>
    <row r="66" spans="14:15">
      <c r="N66" s="4">
        <v>26</v>
      </c>
      <c r="O66" s="4" t="s">
        <v>14</v>
      </c>
    </row>
    <row r="67" spans="14:15">
      <c r="N67" s="4">
        <v>29</v>
      </c>
      <c r="O67" s="4" t="s">
        <v>14</v>
      </c>
    </row>
    <row r="68" spans="14:15">
      <c r="N68" s="4">
        <v>31</v>
      </c>
      <c r="O68" s="4" t="s">
        <v>14</v>
      </c>
    </row>
    <row r="69" spans="14:15">
      <c r="N69" s="4">
        <v>32</v>
      </c>
      <c r="O69" s="4" t="s">
        <v>14</v>
      </c>
    </row>
    <row r="70" spans="14:15">
      <c r="N70" s="4">
        <v>33</v>
      </c>
      <c r="O70" s="4" t="s">
        <v>14</v>
      </c>
    </row>
    <row r="71" spans="14:15">
      <c r="N71" s="4">
        <v>35</v>
      </c>
      <c r="O71" s="4" t="s">
        <v>14</v>
      </c>
    </row>
    <row r="72" spans="14:15">
      <c r="N72" s="4">
        <v>36</v>
      </c>
      <c r="O72" s="4" t="s">
        <v>14</v>
      </c>
    </row>
    <row r="73" spans="14:15">
      <c r="N73" s="4">
        <v>37</v>
      </c>
      <c r="O73" s="4" t="s">
        <v>14</v>
      </c>
    </row>
    <row r="74" spans="14:15">
      <c r="N74" s="4">
        <v>40</v>
      </c>
      <c r="O74" s="4" t="s">
        <v>14</v>
      </c>
    </row>
    <row r="75" spans="14:15">
      <c r="N75" s="4">
        <v>41</v>
      </c>
      <c r="O75" s="4" t="s">
        <v>14</v>
      </c>
    </row>
    <row r="76" spans="14:15">
      <c r="N76" s="4">
        <v>44</v>
      </c>
      <c r="O76" s="4" t="s">
        <v>14</v>
      </c>
    </row>
    <row r="77" spans="14:15">
      <c r="N77" s="4">
        <v>46</v>
      </c>
      <c r="O77" s="4" t="s">
        <v>14</v>
      </c>
    </row>
    <row r="78" spans="14:15">
      <c r="N78" s="4">
        <v>47</v>
      </c>
      <c r="O78" s="4" t="s">
        <v>14</v>
      </c>
    </row>
    <row r="79" spans="14:15">
      <c r="N79" s="4">
        <v>48</v>
      </c>
      <c r="O79" s="4" t="s">
        <v>14</v>
      </c>
    </row>
    <row r="80" spans="14:15">
      <c r="N80" s="4">
        <v>49</v>
      </c>
      <c r="O80" s="4" t="s">
        <v>14</v>
      </c>
    </row>
    <row r="81" spans="14:15">
      <c r="N81" s="4">
        <v>50</v>
      </c>
      <c r="O81" s="4" t="s">
        <v>14</v>
      </c>
    </row>
    <row r="82" spans="14:15">
      <c r="N82" s="4">
        <v>53</v>
      </c>
      <c r="O82" s="4" t="s">
        <v>14</v>
      </c>
    </row>
    <row r="83" spans="14:15">
      <c r="N83" s="4">
        <v>56</v>
      </c>
      <c r="O83" s="4" t="s">
        <v>14</v>
      </c>
    </row>
    <row r="84" spans="14:15">
      <c r="N84" s="4">
        <v>64</v>
      </c>
      <c r="O84" s="4" t="s">
        <v>14</v>
      </c>
    </row>
    <row r="85" spans="14:15">
      <c r="N85" s="4">
        <v>65</v>
      </c>
      <c r="O85" s="4" t="s">
        <v>14</v>
      </c>
    </row>
    <row r="86" spans="14:15">
      <c r="N86" s="4">
        <v>72</v>
      </c>
      <c r="O86" s="4" t="s">
        <v>14</v>
      </c>
    </row>
    <row r="87" spans="14:15">
      <c r="N87" s="4">
        <v>79</v>
      </c>
      <c r="O87" s="4" t="s">
        <v>14</v>
      </c>
    </row>
    <row r="88" spans="14:15">
      <c r="N88" s="4">
        <v>81</v>
      </c>
      <c r="O88" s="4" t="s">
        <v>14</v>
      </c>
    </row>
    <row r="89" spans="14:15">
      <c r="N89" s="4">
        <v>82</v>
      </c>
      <c r="O89" s="4" t="s">
        <v>14</v>
      </c>
    </row>
    <row r="90" spans="14:15">
      <c r="N90" s="4">
        <v>84</v>
      </c>
      <c r="O90" s="4" t="s">
        <v>14</v>
      </c>
    </row>
    <row r="91" spans="14:15">
      <c r="N91" s="4">
        <v>85</v>
      </c>
      <c r="O91" s="4" t="s">
        <v>14</v>
      </c>
    </row>
    <row r="92" spans="14:15">
      <c r="N92" s="4">
        <v>86</v>
      </c>
      <c r="O92" s="4" t="s">
        <v>14</v>
      </c>
    </row>
    <row r="93" spans="14:15">
      <c r="N93" s="4">
        <v>6</v>
      </c>
      <c r="O93" s="4" t="s">
        <v>15</v>
      </c>
    </row>
    <row r="94" spans="14:15">
      <c r="N94" s="4">
        <v>11</v>
      </c>
      <c r="O94" s="4" t="s">
        <v>15</v>
      </c>
    </row>
    <row r="95" spans="14:15">
      <c r="N95" s="4">
        <v>20</v>
      </c>
      <c r="O95" s="4" t="s">
        <v>15</v>
      </c>
    </row>
    <row r="96" spans="14:15">
      <c r="N96" s="4">
        <v>30</v>
      </c>
      <c r="O96" s="4" t="s">
        <v>15</v>
      </c>
    </row>
    <row r="97" spans="14:15">
      <c r="N97" s="4">
        <v>34</v>
      </c>
      <c r="O97" s="4" t="s">
        <v>15</v>
      </c>
    </row>
    <row r="98" spans="14:15">
      <c r="N98" s="4">
        <v>66</v>
      </c>
      <c r="O98" s="4" t="s">
        <v>15</v>
      </c>
    </row>
    <row r="99" spans="14:15">
      <c r="N99" s="4">
        <v>83</v>
      </c>
      <c r="O99" s="4" t="s">
        <v>15</v>
      </c>
    </row>
    <row r="100" spans="14:15">
      <c r="N100" s="4">
        <v>13</v>
      </c>
      <c r="O100" s="4" t="s">
        <v>15</v>
      </c>
    </row>
  </sheetData>
  <sheetProtection algorithmName="SHA-512" hashValue="fkBb/b82tWUVLxUg6oFMMDoni5WLYl3sqUZfWwD0wCDuHCG9S+7s4cGebD87B5T6O8gSLTNuCbJqWucRSTUFJQ==" saltValue="RKeBKes+/L2bZsXzzUaMGQ==" spinCount="100000" sheet="1" objects="1" scenarios="1" selectLockedCells="1"/>
  <dataConsolidate link="1"/>
  <mergeCells count="5">
    <mergeCell ref="B4:F4"/>
    <mergeCell ref="H5:I5"/>
    <mergeCell ref="H33:J33"/>
    <mergeCell ref="B15:E15"/>
    <mergeCell ref="B16:E16"/>
  </mergeCells>
  <dataValidations count="1">
    <dataValidation type="list" allowBlank="1" showInputMessage="1" showErrorMessage="1" sqref="C7:E7">
      <formula1>$I$22:$I$26</formula1>
    </dataValidation>
  </dataValidations>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sheetPr codeName="Feuil6"/>
  <dimension ref="B1:I20"/>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33.7109375" bestFit="1" customWidth="1"/>
    <col min="3" max="5" width="29.42578125" customWidth="1"/>
    <col min="6" max="6" width="22.28515625" customWidth="1"/>
    <col min="7" max="7" width="11.28515625" customWidth="1"/>
    <col min="8" max="8" width="23.42578125" customWidth="1"/>
    <col min="9" max="9" width="33.7109375" hidden="1" customWidth="1"/>
    <col min="10" max="10" width="12.85546875" customWidth="1"/>
    <col min="11" max="11" width="11.42578125" customWidth="1"/>
    <col min="12" max="12" width="14.140625" customWidth="1"/>
    <col min="13" max="13" width="14" customWidth="1"/>
    <col min="14" max="14" width="13.85546875" customWidth="1"/>
    <col min="15" max="15" width="11.42578125" customWidth="1"/>
  </cols>
  <sheetData>
    <row r="1" spans="2:9" ht="73.5" customHeight="1">
      <c r="B1" s="14"/>
    </row>
    <row r="4" spans="2:9" ht="42.75" customHeight="1">
      <c r="B4" s="255" t="s">
        <v>129</v>
      </c>
      <c r="C4" s="255"/>
      <c r="D4" s="255"/>
      <c r="E4" s="255"/>
      <c r="F4" s="255"/>
    </row>
    <row r="5" spans="2:9" ht="23.25" customHeight="1">
      <c r="B5" s="6"/>
      <c r="C5" s="6"/>
      <c r="D5" s="6"/>
      <c r="E5" s="6"/>
      <c r="F5" s="6"/>
    </row>
    <row r="6" spans="2:9" ht="20.25" customHeight="1">
      <c r="B6" s="167"/>
      <c r="C6" s="168" t="s">
        <v>20</v>
      </c>
      <c r="D6" s="168" t="s">
        <v>21</v>
      </c>
      <c r="E6" s="168" t="s">
        <v>22</v>
      </c>
      <c r="F6" s="6"/>
    </row>
    <row r="7" spans="2:9">
      <c r="B7" s="169" t="s">
        <v>130</v>
      </c>
      <c r="C7" s="157"/>
      <c r="D7" s="157"/>
      <c r="E7" s="157"/>
      <c r="F7" s="6"/>
    </row>
    <row r="8" spans="2:9">
      <c r="B8" s="169" t="s">
        <v>131</v>
      </c>
      <c r="C8" s="157"/>
      <c r="D8" s="157"/>
      <c r="E8" s="157"/>
      <c r="F8" s="6"/>
    </row>
    <row r="9" spans="2:9">
      <c r="B9" s="169" t="s">
        <v>53</v>
      </c>
      <c r="C9" s="157" t="s">
        <v>23</v>
      </c>
      <c r="D9" s="157" t="s">
        <v>23</v>
      </c>
      <c r="E9" s="157" t="s">
        <v>23</v>
      </c>
      <c r="F9" s="6"/>
    </row>
    <row r="10" spans="2:9" ht="15" customHeight="1">
      <c r="B10" s="256"/>
      <c r="C10" s="257"/>
      <c r="D10" s="257"/>
      <c r="E10" s="257"/>
      <c r="F10" s="162" t="s">
        <v>19</v>
      </c>
    </row>
    <row r="11" spans="2:9">
      <c r="B11" s="169" t="s">
        <v>8</v>
      </c>
      <c r="C11" s="170" t="str">
        <f>IF(C9=$I15," ",C8*(IF(C7&lt;=15,(2900*C7)+7300,(1900*C7)+23800)))</f>
        <v xml:space="preserve"> </v>
      </c>
      <c r="D11" s="170" t="str">
        <f>IF(D9=$I15," ",D8*(IF(D7&lt;=15,(2900*D7)+7300,(1900*D7)+23800)))</f>
        <v xml:space="preserve"> </v>
      </c>
      <c r="E11" s="170" t="str">
        <f>IF(E9=$I15," ",E8*(IF(E7&lt;=15,(2900*E7)+7300,(1900*E7)+23800)))</f>
        <v xml:space="preserve"> </v>
      </c>
      <c r="F11" s="171">
        <f>SUM(C11:E11)</f>
        <v>0</v>
      </c>
    </row>
    <row r="12" spans="2:9">
      <c r="B12" s="169" t="s">
        <v>0</v>
      </c>
      <c r="C12" s="172" t="str">
        <f>IF(C11=" "," ",C11*'Etat des lieux'!$H$4/1000)</f>
        <v xml:space="preserve"> </v>
      </c>
      <c r="D12" s="172" t="str">
        <f>IF(D11=" "," ",D11*'Etat des lieux'!$H$4/1000)</f>
        <v xml:space="preserve"> </v>
      </c>
      <c r="E12" s="172" t="str">
        <f>IF(E11=" "," ",E11*'Etat des lieux'!$H$4/1000)</f>
        <v xml:space="preserve"> </v>
      </c>
      <c r="F12" s="175">
        <f>SUM(C12:E12)</f>
        <v>0</v>
      </c>
    </row>
    <row r="13" spans="2:9">
      <c r="B13" s="156" t="s">
        <v>52</v>
      </c>
      <c r="C13" s="163" t="str">
        <f>IF(C12=" "," ",C12*1.2)</f>
        <v xml:space="preserve"> </v>
      </c>
      <c r="D13" s="163" t="str">
        <f>IF(D12=" "," ",D12*1.2)</f>
        <v xml:space="preserve"> </v>
      </c>
      <c r="E13" s="163" t="str">
        <f>IF(E12=" "," ",E12*1.2)</f>
        <v xml:space="preserve"> </v>
      </c>
      <c r="F13" s="176">
        <f>F12*1.2</f>
        <v>0</v>
      </c>
    </row>
    <row r="14" spans="2:9">
      <c r="F14" s="66"/>
    </row>
    <row r="15" spans="2:9">
      <c r="I15" t="s">
        <v>23</v>
      </c>
    </row>
    <row r="16" spans="2:9">
      <c r="C16" s="266" t="s">
        <v>150</v>
      </c>
      <c r="D16" s="267"/>
      <c r="E16" s="267"/>
      <c r="I16" t="s">
        <v>132</v>
      </c>
    </row>
    <row r="17" spans="3:9" ht="10.5" customHeight="1">
      <c r="C17" s="267"/>
      <c r="D17" s="267"/>
      <c r="E17" s="267"/>
      <c r="I17" t="s">
        <v>133</v>
      </c>
    </row>
    <row r="18" spans="3:9" ht="43.5" customHeight="1">
      <c r="C18" s="267"/>
      <c r="D18" s="267"/>
      <c r="E18" s="267"/>
    </row>
    <row r="19" spans="3:9" ht="22.5" customHeight="1"/>
    <row r="20" spans="3:9" ht="10.5" customHeight="1"/>
  </sheetData>
  <sheetProtection algorithmName="SHA-512" hashValue="T+Hulaua9ocFL6zKYR+SmdbM69f4+R+sUykt1FAUz7R8AfO6J9R7RWQ5poX8uAQ20yUoEQsbKioZXmbnucjkbA==" saltValue="t6GNzBecYPxQHurmBwqXOw==" spinCount="100000" sheet="1" objects="1" scenarios="1" selectLockedCells="1"/>
  <dataConsolidate/>
  <mergeCells count="3">
    <mergeCell ref="B4:F4"/>
    <mergeCell ref="B10:E10"/>
    <mergeCell ref="C16:E18"/>
  </mergeCells>
  <dataValidations count="2">
    <dataValidation type="list" allowBlank="1" showInputMessage="1" showErrorMessage="1" sqref="C9:E9">
      <formula1>$I$15:$I$17</formula1>
    </dataValidation>
    <dataValidation type="decimal" operator="notBetween" allowBlank="1" showInputMessage="1" showErrorMessage="1" error="Veuillez saisir une puissance inférieure à 7,5 kW ou supérieure à 375 kW" sqref="C7:E7">
      <formula1>7.5</formula1>
      <formula2>375</formula2>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sheetPr codeName="Feuil7"/>
  <dimension ref="B1:AO98"/>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45.140625" customWidth="1"/>
    <col min="3" max="5" width="29.42578125" customWidth="1"/>
    <col min="6" max="6" width="22.28515625" customWidth="1"/>
    <col min="7" max="7" width="11.28515625" customWidth="1"/>
    <col min="8" max="8" width="23.42578125" hidden="1" customWidth="1"/>
    <col min="9" max="9" width="29.7109375" hidden="1" customWidth="1"/>
    <col min="10" max="10" width="12.85546875" hidden="1" customWidth="1"/>
    <col min="11" max="11" width="12.5703125" hidden="1" customWidth="1"/>
    <col min="12" max="12" width="14.140625" hidden="1" customWidth="1"/>
    <col min="13" max="13" width="14" hidden="1" customWidth="1"/>
    <col min="14" max="14" width="13.85546875" hidden="1" customWidth="1"/>
    <col min="15" max="15" width="11.42578125" hidden="1" customWidth="1"/>
    <col min="16" max="17" width="11.42578125" customWidth="1"/>
  </cols>
  <sheetData>
    <row r="1" spans="2:41" ht="73.5" customHeight="1">
      <c r="B1" s="14"/>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row>
    <row r="2" spans="2:41">
      <c r="G2" s="31"/>
      <c r="H2" s="31"/>
      <c r="I2" s="31"/>
      <c r="J2" s="31"/>
      <c r="K2" s="31"/>
      <c r="L2" s="31"/>
      <c r="M2" s="31"/>
      <c r="N2" s="33">
        <v>1</v>
      </c>
      <c r="O2" s="33" t="s">
        <v>13</v>
      </c>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1">
      <c r="G3" s="31"/>
      <c r="H3" s="31"/>
      <c r="I3" s="31"/>
      <c r="J3" s="31"/>
      <c r="K3" s="31"/>
      <c r="L3" s="31"/>
      <c r="M3" s="31"/>
      <c r="N3" s="33"/>
      <c r="O3" s="33"/>
      <c r="P3" s="31"/>
      <c r="Q3" s="31"/>
      <c r="R3" s="31"/>
      <c r="S3" s="31"/>
      <c r="T3" s="31"/>
      <c r="U3" s="31"/>
      <c r="V3" s="31"/>
      <c r="W3" s="31"/>
      <c r="X3" s="31"/>
      <c r="Y3" s="31"/>
      <c r="Z3" s="31"/>
      <c r="AA3" s="31"/>
      <c r="AB3" s="31"/>
      <c r="AC3" s="31"/>
      <c r="AD3" s="31"/>
      <c r="AE3" s="31"/>
      <c r="AF3" s="31"/>
      <c r="AG3" s="31"/>
      <c r="AH3" s="31"/>
      <c r="AI3" s="31"/>
      <c r="AJ3" s="31"/>
      <c r="AK3" s="31"/>
      <c r="AL3" s="31"/>
      <c r="AM3" s="31"/>
      <c r="AN3" s="31"/>
      <c r="AO3" s="31"/>
    </row>
    <row r="4" spans="2:41" ht="42.75" customHeight="1">
      <c r="B4" s="255" t="s">
        <v>62</v>
      </c>
      <c r="C4" s="255"/>
      <c r="D4" s="255"/>
      <c r="E4" s="255"/>
      <c r="F4" s="255"/>
      <c r="G4" s="31"/>
      <c r="H4" s="31"/>
      <c r="I4" s="31"/>
      <c r="J4" s="31"/>
      <c r="K4" s="31"/>
      <c r="L4" s="31"/>
      <c r="M4" s="31"/>
      <c r="N4" s="33">
        <v>2</v>
      </c>
      <c r="O4" s="33" t="s">
        <v>13</v>
      </c>
      <c r="P4" s="31"/>
      <c r="Q4" s="31"/>
      <c r="R4" s="31"/>
      <c r="S4" s="31"/>
      <c r="T4" s="31"/>
      <c r="U4" s="31"/>
      <c r="V4" s="31"/>
      <c r="W4" s="31"/>
      <c r="X4" s="31"/>
      <c r="Y4" s="31"/>
      <c r="Z4" s="31"/>
      <c r="AA4" s="31"/>
      <c r="AB4" s="31"/>
      <c r="AC4" s="31"/>
      <c r="AD4" s="31"/>
      <c r="AE4" s="31"/>
      <c r="AF4" s="31"/>
      <c r="AG4" s="31"/>
      <c r="AH4" s="31"/>
      <c r="AI4" s="31"/>
      <c r="AJ4" s="31"/>
      <c r="AK4" s="31"/>
      <c r="AL4" s="31"/>
      <c r="AM4" s="31"/>
      <c r="AN4" s="31"/>
      <c r="AO4" s="31"/>
    </row>
    <row r="5" spans="2:41" ht="23.25" customHeight="1">
      <c r="B5" s="6"/>
      <c r="C5" s="6"/>
      <c r="D5" s="6"/>
      <c r="E5" s="6"/>
      <c r="F5" s="6"/>
      <c r="G5" s="31"/>
      <c r="H5" s="268"/>
      <c r="I5" s="268"/>
      <c r="J5" s="31"/>
      <c r="K5" s="31"/>
      <c r="L5" s="31"/>
      <c r="M5" s="31"/>
      <c r="N5" s="33">
        <v>3</v>
      </c>
      <c r="O5" s="33" t="s">
        <v>13</v>
      </c>
      <c r="P5" s="31"/>
      <c r="Q5" s="31"/>
      <c r="R5" s="31"/>
      <c r="S5" s="31"/>
      <c r="T5" s="31"/>
      <c r="U5" s="31"/>
      <c r="V5" s="31"/>
      <c r="W5" s="31"/>
      <c r="X5" s="31"/>
      <c r="Y5" s="31"/>
      <c r="Z5" s="31"/>
      <c r="AA5" s="31"/>
      <c r="AB5" s="31"/>
      <c r="AC5" s="31"/>
      <c r="AD5" s="31"/>
      <c r="AE5" s="31"/>
      <c r="AF5" s="31"/>
      <c r="AG5" s="31"/>
      <c r="AH5" s="31"/>
      <c r="AI5" s="31"/>
      <c r="AJ5" s="31"/>
      <c r="AK5" s="31"/>
      <c r="AL5" s="31"/>
      <c r="AM5" s="31"/>
      <c r="AN5" s="31"/>
      <c r="AO5" s="31"/>
    </row>
    <row r="6" spans="2:41" ht="20.25" customHeight="1">
      <c r="B6" s="167"/>
      <c r="C6" s="168" t="s">
        <v>20</v>
      </c>
      <c r="D6" s="168" t="s">
        <v>21</v>
      </c>
      <c r="E6" s="168" t="s">
        <v>22</v>
      </c>
      <c r="F6" s="6"/>
      <c r="G6" s="31"/>
      <c r="H6" s="34"/>
      <c r="I6" s="34"/>
      <c r="J6" s="31"/>
      <c r="K6" s="31"/>
      <c r="L6" s="31"/>
      <c r="M6" s="31"/>
      <c r="N6" s="33"/>
      <c r="O6" s="33"/>
      <c r="P6" s="31"/>
      <c r="Q6" s="31"/>
      <c r="R6" s="31"/>
      <c r="S6" s="31"/>
      <c r="T6" s="31"/>
      <c r="U6" s="31"/>
      <c r="V6" s="31"/>
      <c r="W6" s="31"/>
      <c r="X6" s="31"/>
      <c r="Y6" s="31"/>
      <c r="Z6" s="31"/>
      <c r="AA6" s="31"/>
      <c r="AB6" s="31"/>
      <c r="AC6" s="31"/>
      <c r="AD6" s="31"/>
      <c r="AE6" s="31"/>
      <c r="AF6" s="31"/>
      <c r="AG6" s="31"/>
      <c r="AH6" s="31"/>
      <c r="AI6" s="31"/>
      <c r="AJ6" s="31"/>
      <c r="AK6" s="31"/>
      <c r="AL6" s="31"/>
      <c r="AM6" s="31"/>
      <c r="AN6" s="31"/>
      <c r="AO6" s="31"/>
    </row>
    <row r="7" spans="2:41">
      <c r="B7" s="169" t="s">
        <v>67</v>
      </c>
      <c r="C7" s="157" t="s">
        <v>23</v>
      </c>
      <c r="D7" s="157" t="s">
        <v>23</v>
      </c>
      <c r="E7" s="157" t="s">
        <v>23</v>
      </c>
      <c r="F7" s="6"/>
      <c r="G7" s="31"/>
      <c r="H7" s="31"/>
      <c r="I7" s="31"/>
      <c r="J7" s="31"/>
      <c r="K7" s="31"/>
      <c r="L7" s="31"/>
      <c r="M7" s="31"/>
      <c r="N7" s="33">
        <v>5</v>
      </c>
      <c r="O7" s="33" t="s">
        <v>13</v>
      </c>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2:41">
      <c r="B8" s="169" t="s">
        <v>71</v>
      </c>
      <c r="C8" s="157"/>
      <c r="D8" s="157"/>
      <c r="E8" s="157"/>
      <c r="F8" s="6"/>
      <c r="G8" s="31"/>
      <c r="H8" s="31"/>
      <c r="I8" s="31"/>
      <c r="J8" s="31"/>
      <c r="K8" s="31"/>
      <c r="L8" s="31"/>
      <c r="M8" s="31"/>
      <c r="N8" s="33">
        <v>8</v>
      </c>
      <c r="O8" s="33" t="s">
        <v>13</v>
      </c>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2:41" ht="16.5" customHeight="1">
      <c r="B9" s="169" t="s">
        <v>64</v>
      </c>
      <c r="C9" s="157"/>
      <c r="D9" s="157"/>
      <c r="E9" s="157"/>
      <c r="F9" s="6"/>
      <c r="G9" s="31"/>
      <c r="H9" s="31"/>
      <c r="I9" s="31"/>
      <c r="J9" s="31"/>
      <c r="K9" s="32" t="str">
        <f>VLOOKUP('Etat des lieux'!E8,$N$2:$O$98,2,FALSE)</f>
        <v>H1</v>
      </c>
      <c r="L9" s="31"/>
      <c r="M9" s="31"/>
      <c r="N9" s="33">
        <v>10</v>
      </c>
      <c r="O9" s="33" t="s">
        <v>13</v>
      </c>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2:41" ht="15" customHeight="1">
      <c r="B10" s="256"/>
      <c r="C10" s="257"/>
      <c r="D10" s="257"/>
      <c r="E10" s="257"/>
      <c r="F10" s="162" t="s">
        <v>19</v>
      </c>
      <c r="G10" s="31"/>
      <c r="H10" s="31"/>
      <c r="I10" s="31" t="s">
        <v>65</v>
      </c>
      <c r="J10" s="31" t="s">
        <v>35</v>
      </c>
      <c r="K10" s="31"/>
      <c r="L10" s="31"/>
      <c r="M10" s="31"/>
      <c r="N10" s="33">
        <v>14</v>
      </c>
      <c r="O10" s="33" t="s">
        <v>13</v>
      </c>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2:41">
      <c r="B11" s="169" t="s">
        <v>8</v>
      </c>
      <c r="C11" s="170" t="str">
        <f>IF(C7=$I11," ",C8*(IF(C7=$I12,VLOOKUP(C9,$J12:$L18,3,FALSE),VLOOKUP(C9,$J19:$L25,3,FALSE))))</f>
        <v xml:space="preserve"> </v>
      </c>
      <c r="D11" s="170" t="str">
        <f>IF(D7=$I11," ",D8*(IF(D7=$I12,VLOOKUP(D9,$J12:$L18,3,FALSE),VLOOKUP(D9,$J19:$L25,3,FALSE))))</f>
        <v xml:space="preserve"> </v>
      </c>
      <c r="E11" s="170" t="str">
        <f>IF(E7=$I11," ",E8*(IF(E7=$I12,VLOOKUP(E9,$J12:$L18,3,FALSE),VLOOKUP(E9,$J19:$L25,3,FALSE))))</f>
        <v xml:space="preserve"> </v>
      </c>
      <c r="F11" s="171">
        <f>SUM(C11:E11)</f>
        <v>0</v>
      </c>
      <c r="G11" s="31"/>
      <c r="H11" s="31"/>
      <c r="I11" s="31" t="s">
        <v>23</v>
      </c>
      <c r="J11" s="31" t="s">
        <v>23</v>
      </c>
      <c r="K11" s="31"/>
      <c r="L11" s="31"/>
      <c r="M11" s="31"/>
      <c r="N11" s="33">
        <v>15</v>
      </c>
      <c r="O11" s="33" t="s">
        <v>13</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row>
    <row r="12" spans="2:41" ht="15" customHeight="1">
      <c r="B12" s="169" t="s">
        <v>0</v>
      </c>
      <c r="C12" s="172" t="str">
        <f>IF(C11=" "," ",C11*'Etat des lieux'!H4/1000)</f>
        <v xml:space="preserve"> </v>
      </c>
      <c r="D12" s="172" t="str">
        <f>IF(D11=" "," ",D11*'Etat des lieux'!H4/1000)</f>
        <v xml:space="preserve"> </v>
      </c>
      <c r="E12" s="172" t="str">
        <f>IF(E11=" "," ",E11*'Etat des lieux'!H4/1000)</f>
        <v xml:space="preserve"> </v>
      </c>
      <c r="F12" s="177">
        <f>F11*'Etat des lieux'!H4/1000</f>
        <v>0</v>
      </c>
      <c r="G12" s="31"/>
      <c r="H12" s="31"/>
      <c r="I12" s="31" t="s">
        <v>66</v>
      </c>
      <c r="J12" s="32">
        <v>2</v>
      </c>
      <c r="K12" s="269" t="s">
        <v>68</v>
      </c>
      <c r="L12" s="32">
        <v>560</v>
      </c>
      <c r="M12" s="31"/>
      <c r="N12" s="33">
        <v>19</v>
      </c>
      <c r="O12" s="33" t="s">
        <v>13</v>
      </c>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row>
    <row r="13" spans="2:41">
      <c r="B13" s="156" t="s">
        <v>52</v>
      </c>
      <c r="C13" s="163" t="str">
        <f>IF(C12=" "," ",C12*1.2)</f>
        <v xml:space="preserve"> </v>
      </c>
      <c r="D13" s="163" t="str">
        <f>IF(D12=" "," ",D12*1.2)</f>
        <v xml:space="preserve"> </v>
      </c>
      <c r="E13" s="163" t="str">
        <f>IF(E12=" "," ",E12*1.2)</f>
        <v xml:space="preserve"> </v>
      </c>
      <c r="F13" s="176">
        <f>F12*1.2</f>
        <v>0</v>
      </c>
      <c r="G13" s="31"/>
      <c r="H13" s="31"/>
      <c r="I13" s="31" t="s">
        <v>70</v>
      </c>
      <c r="J13" s="32">
        <v>3</v>
      </c>
      <c r="K13" s="270"/>
      <c r="L13" s="32">
        <v>1100</v>
      </c>
      <c r="M13" s="31"/>
      <c r="N13" s="33">
        <v>21</v>
      </c>
      <c r="O13" s="33" t="s">
        <v>13</v>
      </c>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row>
    <row r="14" spans="2:41">
      <c r="G14" s="31"/>
      <c r="H14" s="31"/>
      <c r="I14" s="31"/>
      <c r="J14" s="32">
        <v>4</v>
      </c>
      <c r="K14" s="270"/>
      <c r="L14" s="32">
        <v>1700</v>
      </c>
      <c r="M14" s="31"/>
      <c r="N14" s="33">
        <v>23</v>
      </c>
      <c r="O14" s="33" t="s">
        <v>13</v>
      </c>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row>
    <row r="15" spans="2:41">
      <c r="G15" s="31"/>
      <c r="H15" s="31"/>
      <c r="I15" s="31"/>
      <c r="J15" s="32">
        <v>5</v>
      </c>
      <c r="K15" s="270"/>
      <c r="L15" s="32">
        <v>2200</v>
      </c>
      <c r="M15" s="31"/>
      <c r="N15" s="33">
        <v>25</v>
      </c>
      <c r="O15" s="33" t="s">
        <v>13</v>
      </c>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row>
    <row r="16" spans="2:41">
      <c r="G16" s="31"/>
      <c r="H16" s="31"/>
      <c r="I16" s="31"/>
      <c r="J16" s="32">
        <v>6</v>
      </c>
      <c r="K16" s="270"/>
      <c r="L16" s="32">
        <v>2700</v>
      </c>
      <c r="M16" s="31"/>
      <c r="N16" s="33">
        <v>27</v>
      </c>
      <c r="O16" s="33" t="s">
        <v>13</v>
      </c>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row>
    <row r="17" spans="7:41">
      <c r="G17" s="31"/>
      <c r="H17" s="31"/>
      <c r="I17" s="31"/>
      <c r="J17" s="32">
        <v>7</v>
      </c>
      <c r="K17" s="270"/>
      <c r="L17" s="32">
        <v>3200</v>
      </c>
      <c r="M17" s="31"/>
      <c r="N17" s="33">
        <v>28</v>
      </c>
      <c r="O17" s="33" t="s">
        <v>13</v>
      </c>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row>
    <row r="18" spans="7:41">
      <c r="G18" s="31"/>
      <c r="H18" s="31"/>
      <c r="I18" s="31"/>
      <c r="J18" s="32">
        <v>8</v>
      </c>
      <c r="K18" s="271"/>
      <c r="L18" s="32">
        <v>3700</v>
      </c>
      <c r="M18" s="31"/>
      <c r="N18" s="33">
        <v>38</v>
      </c>
      <c r="O18" s="33" t="s">
        <v>13</v>
      </c>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row>
    <row r="19" spans="7:41" ht="15" customHeight="1">
      <c r="G19" s="31"/>
      <c r="H19" s="31"/>
      <c r="I19" s="31"/>
      <c r="J19" s="32">
        <v>2</v>
      </c>
      <c r="K19" s="269" t="s">
        <v>69</v>
      </c>
      <c r="L19" s="32">
        <v>2400</v>
      </c>
      <c r="M19" s="31"/>
      <c r="N19" s="33">
        <v>39</v>
      </c>
      <c r="O19" s="33" t="s">
        <v>13</v>
      </c>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row>
    <row r="20" spans="7:41">
      <c r="G20" s="31"/>
      <c r="H20" s="31"/>
      <c r="I20" s="31"/>
      <c r="J20" s="32">
        <v>3</v>
      </c>
      <c r="K20" s="270"/>
      <c r="L20" s="32">
        <v>3000</v>
      </c>
      <c r="M20" s="31"/>
      <c r="N20" s="33">
        <v>42</v>
      </c>
      <c r="O20" s="33" t="s">
        <v>13</v>
      </c>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row>
    <row r="21" spans="7:41">
      <c r="G21" s="31"/>
      <c r="H21" s="31"/>
      <c r="I21" s="31"/>
      <c r="J21" s="32">
        <v>4</v>
      </c>
      <c r="K21" s="270"/>
      <c r="L21" s="32">
        <v>3600</v>
      </c>
      <c r="M21" s="31"/>
      <c r="N21" s="33">
        <v>43</v>
      </c>
      <c r="O21" s="33" t="s">
        <v>13</v>
      </c>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row>
    <row r="22" spans="7:41">
      <c r="G22" s="31"/>
      <c r="H22" s="31"/>
      <c r="I22" s="31"/>
      <c r="J22" s="32">
        <v>5</v>
      </c>
      <c r="K22" s="270"/>
      <c r="L22" s="32">
        <v>4100</v>
      </c>
      <c r="M22" s="31"/>
      <c r="N22" s="33">
        <v>45</v>
      </c>
      <c r="O22" s="33" t="s">
        <v>13</v>
      </c>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row>
    <row r="23" spans="7:41">
      <c r="G23" s="31"/>
      <c r="H23" s="31"/>
      <c r="I23" s="31"/>
      <c r="J23" s="32">
        <v>6</v>
      </c>
      <c r="K23" s="270"/>
      <c r="L23" s="32">
        <v>4600</v>
      </c>
      <c r="M23" s="31"/>
      <c r="N23" s="33">
        <v>51</v>
      </c>
      <c r="O23" s="33" t="s">
        <v>13</v>
      </c>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row>
    <row r="24" spans="7:41">
      <c r="G24" s="31"/>
      <c r="H24" s="31"/>
      <c r="I24" s="31"/>
      <c r="J24" s="32">
        <v>7</v>
      </c>
      <c r="K24" s="270"/>
      <c r="L24" s="32">
        <v>5100</v>
      </c>
      <c r="M24" s="31"/>
      <c r="N24" s="33">
        <v>52</v>
      </c>
      <c r="O24" s="33" t="s">
        <v>13</v>
      </c>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row>
    <row r="25" spans="7:41">
      <c r="G25" s="31"/>
      <c r="H25" s="31"/>
      <c r="I25" s="31"/>
      <c r="J25" s="32">
        <v>8</v>
      </c>
      <c r="K25" s="271"/>
      <c r="L25" s="32">
        <v>5600</v>
      </c>
      <c r="M25" s="31"/>
      <c r="N25" s="33">
        <v>54</v>
      </c>
      <c r="O25" s="33" t="s">
        <v>13</v>
      </c>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row>
    <row r="26" spans="7:41">
      <c r="G26" s="31"/>
      <c r="H26" s="31"/>
      <c r="I26" s="31"/>
      <c r="J26" s="31"/>
      <c r="K26" s="31"/>
      <c r="L26" s="31"/>
      <c r="M26" s="31"/>
      <c r="N26" s="33">
        <v>55</v>
      </c>
      <c r="O26" s="33" t="s">
        <v>13</v>
      </c>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row>
    <row r="27" spans="7:41">
      <c r="G27" s="31"/>
      <c r="H27" s="31"/>
      <c r="I27" s="31">
        <v>2</v>
      </c>
      <c r="J27" s="31">
        <f>VLOOKUP(I27,J12:L18,3,FALSE)</f>
        <v>560</v>
      </c>
      <c r="K27" s="31"/>
      <c r="L27" s="31"/>
      <c r="M27" s="31"/>
      <c r="N27" s="33">
        <v>57</v>
      </c>
      <c r="O27" s="33" t="s">
        <v>13</v>
      </c>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row>
    <row r="28" spans="7:41">
      <c r="G28" s="31"/>
      <c r="H28" s="31"/>
      <c r="I28" s="31"/>
      <c r="J28" s="31"/>
      <c r="K28" s="31"/>
      <c r="L28" s="31"/>
      <c r="M28" s="31"/>
      <c r="N28" s="33">
        <v>58</v>
      </c>
      <c r="O28" s="33" t="s">
        <v>13</v>
      </c>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row>
    <row r="29" spans="7:41">
      <c r="G29" s="31"/>
      <c r="H29" s="31"/>
      <c r="I29" s="31"/>
      <c r="J29" s="31"/>
      <c r="K29" s="31"/>
      <c r="L29" s="31"/>
      <c r="M29" s="31"/>
      <c r="N29" s="33">
        <v>59</v>
      </c>
      <c r="O29" s="33" t="s">
        <v>13</v>
      </c>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7:41">
      <c r="G30" s="31"/>
      <c r="H30" s="31"/>
      <c r="I30" s="31"/>
      <c r="J30" s="31"/>
      <c r="K30" s="31"/>
      <c r="L30" s="31"/>
      <c r="M30" s="31"/>
      <c r="N30" s="33">
        <v>60</v>
      </c>
      <c r="O30" s="33" t="s">
        <v>13</v>
      </c>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7:41">
      <c r="G31" s="31"/>
      <c r="H31" s="268"/>
      <c r="I31" s="268"/>
      <c r="J31" s="268"/>
      <c r="K31" s="31"/>
      <c r="L31" s="31"/>
      <c r="M31" s="31"/>
      <c r="N31" s="33">
        <v>61</v>
      </c>
      <c r="O31" s="33" t="s">
        <v>13</v>
      </c>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7:41">
      <c r="G32" s="31"/>
      <c r="H32" s="32" t="e">
        <f>IF($C$7=$H$21,VLOOKUP($C$9,$I$21:$L$24,IF($K$9="H1",2,IF($K$9="H2",3,4)),FALSE),VLOOKUP($C$9,$I$26:$L$29,IF($K$9="H1",2,IF($K$9="H2",3,4)),FALSE))</f>
        <v>#N/A</v>
      </c>
      <c r="I32" s="32" t="e">
        <f>($H$32*$C$8*#REF!)</f>
        <v>#N/A</v>
      </c>
      <c r="J32" s="32" t="str">
        <f>IF(ISERROR(I32*'Etat des lieux'!$H$4/1000),"",I32*'Etat des lieux'!$H$4/1000)</f>
        <v/>
      </c>
      <c r="K32" s="31"/>
      <c r="L32" s="31"/>
      <c r="M32" s="31"/>
      <c r="N32" s="33">
        <v>62</v>
      </c>
      <c r="O32" s="33" t="s">
        <v>13</v>
      </c>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row>
    <row r="33" spans="8:15">
      <c r="H33" s="18" t="e">
        <f>IF($D$7=$H$21,VLOOKUP($D$9,$I$21:$L$24,IF($K$9="H1",2,IF($K$9="H2",3,4)),FALSE),VLOOKUP($D$9,$I$26:$L$29,IF($K$9="H1",2,IF($K$9="H2",3,4)),FALSE))</f>
        <v>#N/A</v>
      </c>
      <c r="I33" s="18" t="e">
        <f>($H$33*$D$8*#REF!)</f>
        <v>#N/A</v>
      </c>
      <c r="J33" s="18" t="str">
        <f>IF(ISERROR(I33*'Etat des lieux'!$H$4/1000),"",I33*'Etat des lieux'!$H$4/1000)</f>
        <v/>
      </c>
      <c r="N33" s="4">
        <v>63</v>
      </c>
      <c r="O33" s="4" t="s">
        <v>13</v>
      </c>
    </row>
    <row r="34" spans="8:15">
      <c r="H34" s="18" t="e">
        <f>IF($E$7=$H$21,VLOOKUP($E$9,$I$21:$L$24,IF($K$9="H1",2,IF($K$9="H2",3,4)),FALSE),VLOOKUP($E$9,$I$26:$L$29,IF($K$9="H1",2,IF($K$9="H2",3,4)),FALSE))</f>
        <v>#N/A</v>
      </c>
      <c r="I34" s="18" t="e">
        <f>($H$34*$E$8*#REF!)</f>
        <v>#N/A</v>
      </c>
      <c r="J34" s="18" t="str">
        <f>IF(ISERROR(I34*'Etat des lieux'!$H$4/1000),"",I34*'Etat des lieux'!$H$4/1000)</f>
        <v/>
      </c>
      <c r="N34" s="4">
        <v>67</v>
      </c>
      <c r="O34" s="4" t="s">
        <v>13</v>
      </c>
    </row>
    <row r="35" spans="8:15">
      <c r="N35" s="4">
        <v>68</v>
      </c>
      <c r="O35" s="4" t="s">
        <v>13</v>
      </c>
    </row>
    <row r="36" spans="8:15">
      <c r="H36" t="s">
        <v>23</v>
      </c>
      <c r="N36" s="4">
        <v>69</v>
      </c>
      <c r="O36" s="4" t="s">
        <v>13</v>
      </c>
    </row>
    <row r="37" spans="8:15">
      <c r="H37" t="s">
        <v>57</v>
      </c>
      <c r="N37" s="4">
        <v>70</v>
      </c>
      <c r="O37" s="4" t="s">
        <v>13</v>
      </c>
    </row>
    <row r="38" spans="8:15">
      <c r="H38" t="s">
        <v>58</v>
      </c>
      <c r="N38" s="4">
        <v>71</v>
      </c>
      <c r="O38" s="4" t="s">
        <v>13</v>
      </c>
    </row>
    <row r="39" spans="8:15">
      <c r="H39" t="s">
        <v>60</v>
      </c>
      <c r="N39" s="4">
        <v>73</v>
      </c>
      <c r="O39" s="4" t="s">
        <v>13</v>
      </c>
    </row>
    <row r="40" spans="8:15">
      <c r="N40" s="4">
        <v>74</v>
      </c>
      <c r="O40" s="4" t="s">
        <v>13</v>
      </c>
    </row>
    <row r="41" spans="8:15">
      <c r="N41" s="4">
        <v>75</v>
      </c>
      <c r="O41" s="4" t="s">
        <v>13</v>
      </c>
    </row>
    <row r="42" spans="8:15">
      <c r="N42" s="4">
        <v>76</v>
      </c>
      <c r="O42" s="4" t="s">
        <v>13</v>
      </c>
    </row>
    <row r="43" spans="8:15">
      <c r="N43" s="4">
        <v>77</v>
      </c>
      <c r="O43" s="4" t="s">
        <v>13</v>
      </c>
    </row>
    <row r="44" spans="8:15">
      <c r="N44" s="4">
        <v>78</v>
      </c>
      <c r="O44" s="4" t="s">
        <v>13</v>
      </c>
    </row>
    <row r="45" spans="8:15">
      <c r="N45" s="4">
        <v>80</v>
      </c>
      <c r="O45" s="4" t="s">
        <v>13</v>
      </c>
    </row>
    <row r="46" spans="8:15">
      <c r="N46" s="4">
        <v>87</v>
      </c>
      <c r="O46" s="4" t="s">
        <v>13</v>
      </c>
    </row>
    <row r="47" spans="8:15">
      <c r="N47" s="4">
        <v>88</v>
      </c>
      <c r="O47" s="4" t="s">
        <v>13</v>
      </c>
    </row>
    <row r="48" spans="8:15">
      <c r="N48" s="4">
        <v>89</v>
      </c>
      <c r="O48" s="4" t="s">
        <v>13</v>
      </c>
    </row>
    <row r="49" spans="14:15">
      <c r="N49" s="4">
        <v>90</v>
      </c>
      <c r="O49" s="4" t="s">
        <v>13</v>
      </c>
    </row>
    <row r="50" spans="14:15">
      <c r="N50" s="4">
        <v>91</v>
      </c>
      <c r="O50" s="4" t="s">
        <v>13</v>
      </c>
    </row>
    <row r="51" spans="14:15">
      <c r="N51" s="4">
        <v>92</v>
      </c>
      <c r="O51" s="4" t="s">
        <v>13</v>
      </c>
    </row>
    <row r="52" spans="14:15">
      <c r="N52" s="4">
        <v>93</v>
      </c>
      <c r="O52" s="4" t="s">
        <v>13</v>
      </c>
    </row>
    <row r="53" spans="14:15">
      <c r="N53" s="4">
        <v>94</v>
      </c>
      <c r="O53" s="4" t="s">
        <v>13</v>
      </c>
    </row>
    <row r="54" spans="14:15">
      <c r="N54" s="4">
        <v>95</v>
      </c>
      <c r="O54" s="4" t="s">
        <v>13</v>
      </c>
    </row>
    <row r="55" spans="14:15">
      <c r="N55" s="4">
        <v>4</v>
      </c>
      <c r="O55" s="4" t="s">
        <v>14</v>
      </c>
    </row>
    <row r="56" spans="14:15">
      <c r="N56" s="4">
        <v>7</v>
      </c>
      <c r="O56" s="4" t="s">
        <v>14</v>
      </c>
    </row>
    <row r="57" spans="14:15">
      <c r="N57" s="4">
        <v>9</v>
      </c>
      <c r="O57" s="4" t="s">
        <v>14</v>
      </c>
    </row>
    <row r="58" spans="14:15">
      <c r="N58" s="4">
        <v>12</v>
      </c>
      <c r="O58" s="4" t="s">
        <v>14</v>
      </c>
    </row>
    <row r="59" spans="14:15">
      <c r="N59" s="4">
        <v>16</v>
      </c>
      <c r="O59" s="4" t="s">
        <v>14</v>
      </c>
    </row>
    <row r="60" spans="14:15">
      <c r="N60" s="4">
        <v>17</v>
      </c>
      <c r="O60" s="4" t="s">
        <v>14</v>
      </c>
    </row>
    <row r="61" spans="14:15">
      <c r="N61" s="4">
        <v>18</v>
      </c>
      <c r="O61" s="4" t="s">
        <v>14</v>
      </c>
    </row>
    <row r="62" spans="14:15">
      <c r="N62" s="4">
        <v>22</v>
      </c>
      <c r="O62" s="4" t="s">
        <v>14</v>
      </c>
    </row>
    <row r="63" spans="14:15">
      <c r="N63" s="4">
        <v>24</v>
      </c>
      <c r="O63" s="4" t="s">
        <v>14</v>
      </c>
    </row>
    <row r="64" spans="14:15">
      <c r="N64" s="4">
        <v>26</v>
      </c>
      <c r="O64" s="4" t="s">
        <v>14</v>
      </c>
    </row>
    <row r="65" spans="14:15">
      <c r="N65" s="4">
        <v>29</v>
      </c>
      <c r="O65" s="4" t="s">
        <v>14</v>
      </c>
    </row>
    <row r="66" spans="14:15">
      <c r="N66" s="4">
        <v>31</v>
      </c>
      <c r="O66" s="4" t="s">
        <v>14</v>
      </c>
    </row>
    <row r="67" spans="14:15">
      <c r="N67" s="4">
        <v>32</v>
      </c>
      <c r="O67" s="4" t="s">
        <v>14</v>
      </c>
    </row>
    <row r="68" spans="14:15">
      <c r="N68" s="4">
        <v>33</v>
      </c>
      <c r="O68" s="4" t="s">
        <v>14</v>
      </c>
    </row>
    <row r="69" spans="14:15">
      <c r="N69" s="4">
        <v>35</v>
      </c>
      <c r="O69" s="4" t="s">
        <v>14</v>
      </c>
    </row>
    <row r="70" spans="14:15">
      <c r="N70" s="4">
        <v>36</v>
      </c>
      <c r="O70" s="4" t="s">
        <v>14</v>
      </c>
    </row>
    <row r="71" spans="14:15">
      <c r="N71" s="4">
        <v>37</v>
      </c>
      <c r="O71" s="4" t="s">
        <v>14</v>
      </c>
    </row>
    <row r="72" spans="14:15">
      <c r="N72" s="4">
        <v>40</v>
      </c>
      <c r="O72" s="4" t="s">
        <v>14</v>
      </c>
    </row>
    <row r="73" spans="14:15">
      <c r="N73" s="4">
        <v>41</v>
      </c>
      <c r="O73" s="4" t="s">
        <v>14</v>
      </c>
    </row>
    <row r="74" spans="14:15">
      <c r="N74" s="4">
        <v>44</v>
      </c>
      <c r="O74" s="4" t="s">
        <v>14</v>
      </c>
    </row>
    <row r="75" spans="14:15">
      <c r="N75" s="4">
        <v>46</v>
      </c>
      <c r="O75" s="4" t="s">
        <v>14</v>
      </c>
    </row>
    <row r="76" spans="14:15">
      <c r="N76" s="4">
        <v>47</v>
      </c>
      <c r="O76" s="4" t="s">
        <v>14</v>
      </c>
    </row>
    <row r="77" spans="14:15">
      <c r="N77" s="4">
        <v>48</v>
      </c>
      <c r="O77" s="4" t="s">
        <v>14</v>
      </c>
    </row>
    <row r="78" spans="14:15">
      <c r="N78" s="4">
        <v>49</v>
      </c>
      <c r="O78" s="4" t="s">
        <v>14</v>
      </c>
    </row>
    <row r="79" spans="14:15">
      <c r="N79" s="4">
        <v>50</v>
      </c>
      <c r="O79" s="4" t="s">
        <v>14</v>
      </c>
    </row>
    <row r="80" spans="14:15">
      <c r="N80" s="4">
        <v>53</v>
      </c>
      <c r="O80" s="4" t="s">
        <v>14</v>
      </c>
    </row>
    <row r="81" spans="14:15">
      <c r="N81" s="4">
        <v>56</v>
      </c>
      <c r="O81" s="4" t="s">
        <v>14</v>
      </c>
    </row>
    <row r="82" spans="14:15">
      <c r="N82" s="4">
        <v>64</v>
      </c>
      <c r="O82" s="4" t="s">
        <v>14</v>
      </c>
    </row>
    <row r="83" spans="14:15">
      <c r="N83" s="4">
        <v>65</v>
      </c>
      <c r="O83" s="4" t="s">
        <v>14</v>
      </c>
    </row>
    <row r="84" spans="14:15">
      <c r="N84" s="4">
        <v>72</v>
      </c>
      <c r="O84" s="4" t="s">
        <v>14</v>
      </c>
    </row>
    <row r="85" spans="14:15">
      <c r="N85" s="4">
        <v>79</v>
      </c>
      <c r="O85" s="4" t="s">
        <v>14</v>
      </c>
    </row>
    <row r="86" spans="14:15">
      <c r="N86" s="4">
        <v>81</v>
      </c>
      <c r="O86" s="4" t="s">
        <v>14</v>
      </c>
    </row>
    <row r="87" spans="14:15">
      <c r="N87" s="4">
        <v>82</v>
      </c>
      <c r="O87" s="4" t="s">
        <v>14</v>
      </c>
    </row>
    <row r="88" spans="14:15">
      <c r="N88" s="4">
        <v>84</v>
      </c>
      <c r="O88" s="4" t="s">
        <v>14</v>
      </c>
    </row>
    <row r="89" spans="14:15">
      <c r="N89" s="4">
        <v>85</v>
      </c>
      <c r="O89" s="4" t="s">
        <v>14</v>
      </c>
    </row>
    <row r="90" spans="14:15">
      <c r="N90" s="4">
        <v>86</v>
      </c>
      <c r="O90" s="4" t="s">
        <v>14</v>
      </c>
    </row>
    <row r="91" spans="14:15">
      <c r="N91" s="4">
        <v>6</v>
      </c>
      <c r="O91" s="4" t="s">
        <v>15</v>
      </c>
    </row>
    <row r="92" spans="14:15">
      <c r="N92" s="4">
        <v>11</v>
      </c>
      <c r="O92" s="4" t="s">
        <v>15</v>
      </c>
    </row>
    <row r="93" spans="14:15">
      <c r="N93" s="4">
        <v>20</v>
      </c>
      <c r="O93" s="4" t="s">
        <v>15</v>
      </c>
    </row>
    <row r="94" spans="14:15">
      <c r="N94" s="4">
        <v>30</v>
      </c>
      <c r="O94" s="4" t="s">
        <v>15</v>
      </c>
    </row>
    <row r="95" spans="14:15">
      <c r="N95" s="4">
        <v>34</v>
      </c>
      <c r="O95" s="4" t="s">
        <v>15</v>
      </c>
    </row>
    <row r="96" spans="14:15">
      <c r="N96" s="4">
        <v>66</v>
      </c>
      <c r="O96" s="4" t="s">
        <v>15</v>
      </c>
    </row>
    <row r="97" spans="14:15">
      <c r="N97" s="4">
        <v>83</v>
      </c>
      <c r="O97" s="4" t="s">
        <v>15</v>
      </c>
    </row>
    <row r="98" spans="14:15">
      <c r="N98" s="4">
        <v>13</v>
      </c>
      <c r="O98" s="4" t="s">
        <v>15</v>
      </c>
    </row>
  </sheetData>
  <sheetProtection algorithmName="SHA-512" hashValue="l5iLAz01DT6zwsVsj0iHDswK/zDPB1dqYJqQqRv4xAA5/+Tg4ntY9Fcwct2cb6RMVzn86wyqU0toH4xWGyyasw==" saltValue="aXK7WRaG+MjjzyqFcxJmjg==" spinCount="100000" sheet="1" objects="1" scenarios="1" selectLockedCells="1"/>
  <dataConsolidate/>
  <mergeCells count="6">
    <mergeCell ref="H31:J31"/>
    <mergeCell ref="K19:K25"/>
    <mergeCell ref="K12:K18"/>
    <mergeCell ref="H5:I5"/>
    <mergeCell ref="B4:F4"/>
    <mergeCell ref="B10:E10"/>
  </mergeCells>
  <dataValidations count="2">
    <dataValidation type="list" allowBlank="1" showInputMessage="1" showErrorMessage="1" sqref="C9:E9">
      <formula1>$J$11:$J$18</formula1>
    </dataValidation>
    <dataValidation type="list" allowBlank="1" showInputMessage="1" showErrorMessage="1" sqref="C7:E7">
      <formula1>$I$11:$I$13</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sheetPr codeName="Feuil10"/>
  <dimension ref="A1:AN244"/>
  <sheetViews>
    <sheetView showGridLines="0" showRowColHeaders="0" zoomScaleNormal="100" workbookViewId="0">
      <selection activeCell="C7" sqref="C7"/>
    </sheetView>
  </sheetViews>
  <sheetFormatPr baseColWidth="10" defaultRowHeight="15"/>
  <cols>
    <col min="1" max="1" width="11.42578125" style="13"/>
    <col min="2" max="2" width="45.7109375" bestFit="1" customWidth="1"/>
    <col min="3" max="3" width="28.42578125" bestFit="1" customWidth="1"/>
    <col min="4" max="4" width="29.85546875" customWidth="1"/>
    <col min="5" max="5" width="30.140625" customWidth="1"/>
    <col min="6" max="6" width="19.7109375" customWidth="1"/>
    <col min="7" max="7" width="11.42578125" style="13"/>
    <col min="8" max="8" width="11.42578125" style="13" customWidth="1"/>
    <col min="9" max="9" width="28" style="13" hidden="1" customWidth="1"/>
    <col min="10" max="10" width="11.85546875" style="13" hidden="1" customWidth="1"/>
    <col min="11" max="14" width="11.42578125" style="13" customWidth="1"/>
    <col min="15" max="40" width="11.42578125" style="13"/>
  </cols>
  <sheetData>
    <row r="1" spans="2:10" s="13" customFormat="1" ht="77.25" customHeight="1">
      <c r="B1" s="41"/>
    </row>
    <row r="2" spans="2:10" s="13" customFormat="1"/>
    <row r="3" spans="2:10" s="13" customFormat="1"/>
    <row r="4" spans="2:10" ht="30" customHeight="1">
      <c r="B4" s="255" t="s">
        <v>126</v>
      </c>
      <c r="C4" s="255"/>
      <c r="D4" s="255"/>
      <c r="E4" s="255"/>
      <c r="F4" s="255"/>
    </row>
    <row r="5" spans="2:10" s="13" customFormat="1">
      <c r="B5" s="178"/>
      <c r="C5" s="178"/>
      <c r="D5" s="178"/>
      <c r="E5" s="178"/>
      <c r="F5" s="178"/>
    </row>
    <row r="6" spans="2:10" ht="15.75">
      <c r="B6" s="167"/>
      <c r="C6" s="168" t="s">
        <v>20</v>
      </c>
      <c r="D6" s="168" t="s">
        <v>21</v>
      </c>
      <c r="E6" s="168" t="s">
        <v>22</v>
      </c>
      <c r="F6" s="178"/>
      <c r="I6" s="54" t="s">
        <v>87</v>
      </c>
      <c r="J6" s="54"/>
    </row>
    <row r="7" spans="2:10">
      <c r="B7" s="169" t="s">
        <v>82</v>
      </c>
      <c r="C7" s="157" t="s">
        <v>87</v>
      </c>
      <c r="D7" s="157" t="s">
        <v>87</v>
      </c>
      <c r="E7" s="157" t="s">
        <v>87</v>
      </c>
      <c r="F7" s="178"/>
      <c r="I7" s="54" t="s">
        <v>4</v>
      </c>
      <c r="J7" s="55">
        <v>23900</v>
      </c>
    </row>
    <row r="8" spans="2:10">
      <c r="B8" s="169" t="s">
        <v>85</v>
      </c>
      <c r="C8" s="157"/>
      <c r="D8" s="157"/>
      <c r="E8" s="157"/>
      <c r="F8" s="178"/>
      <c r="I8" s="54" t="s">
        <v>5</v>
      </c>
      <c r="J8" s="55">
        <v>15800</v>
      </c>
    </row>
    <row r="9" spans="2:10">
      <c r="B9" s="169" t="s">
        <v>18</v>
      </c>
      <c r="C9" s="157"/>
      <c r="D9" s="157"/>
      <c r="E9" s="157"/>
      <c r="F9" s="178"/>
      <c r="I9" s="54" t="s">
        <v>83</v>
      </c>
      <c r="J9" s="55">
        <v>9500</v>
      </c>
    </row>
    <row r="10" spans="2:10">
      <c r="B10" s="256"/>
      <c r="C10" s="257"/>
      <c r="D10" s="257"/>
      <c r="E10" s="257"/>
      <c r="F10" s="162" t="s">
        <v>19</v>
      </c>
      <c r="I10" s="54" t="s">
        <v>6</v>
      </c>
      <c r="J10" s="55">
        <v>12600</v>
      </c>
    </row>
    <row r="11" spans="2:10">
      <c r="B11" s="169" t="s">
        <v>8</v>
      </c>
      <c r="C11" s="170" t="str">
        <f>IF(OR(C7=I6,C8="",C9=""),"",VLOOKUP(C7,I7:J11,2,FALSE)*C8*C9)</f>
        <v/>
      </c>
      <c r="D11" s="170" t="str">
        <f>IF(OR(D7=I6,D8="",D9=""),"",VLOOKUP(D7,I7:J11,2,FALSE)*D8*D9)</f>
        <v/>
      </c>
      <c r="E11" s="170" t="str">
        <f>IF(OR(E7=I6,E8="",E9=""),"",VLOOKUP(E7,I7:J11,2,FALSE)*E8*E9)</f>
        <v/>
      </c>
      <c r="F11" s="171">
        <f>SUM(C11:E11)</f>
        <v>0</v>
      </c>
      <c r="I11" s="54" t="s">
        <v>84</v>
      </c>
      <c r="J11" s="55">
        <v>9500</v>
      </c>
    </row>
    <row r="12" spans="2:10">
      <c r="B12" s="169" t="s">
        <v>0</v>
      </c>
      <c r="C12" s="172" t="str">
        <f>IF(OR(C7=I6,C8="",C9="")," ",C11*'Etat des lieux'!H4/1000)</f>
        <v xml:space="preserve"> </v>
      </c>
      <c r="D12" s="172" t="str">
        <f>IF(OR(D7=I6,D8="",D9="")," ",D11*'Etat des lieux'!H4/1000)</f>
        <v xml:space="preserve"> </v>
      </c>
      <c r="E12" s="172" t="str">
        <f>IF(OR(E7=I6,E8="",E9="")," ",E11*'Etat des lieux'!H4/1000)</f>
        <v xml:space="preserve"> </v>
      </c>
      <c r="F12" s="177">
        <f>F11*'Etat des lieux'!H4/1000</f>
        <v>0</v>
      </c>
    </row>
    <row r="13" spans="2:10">
      <c r="B13" s="156" t="s">
        <v>52</v>
      </c>
      <c r="C13" s="163" t="str">
        <f>IF(OR(C7=I6,C8="",C9="")," ",C12*1.2)</f>
        <v xml:space="preserve"> </v>
      </c>
      <c r="D13" s="163" t="str">
        <f>IF(OR(D7=I6,D8="",D9="")," ",D12*1.2)</f>
        <v xml:space="preserve"> </v>
      </c>
      <c r="E13" s="163" t="str">
        <f>IF(E12=" "," ",E12*1.2)</f>
        <v xml:space="preserve"> </v>
      </c>
      <c r="F13" s="176">
        <f>F12*1.2</f>
        <v>0</v>
      </c>
    </row>
    <row r="14" spans="2:10" s="13" customFormat="1"/>
    <row r="15" spans="2:10" s="13" customFormat="1">
      <c r="B15" s="272" t="s">
        <v>296</v>
      </c>
      <c r="C15" s="273"/>
      <c r="D15" s="273"/>
      <c r="E15" s="273"/>
      <c r="F15" s="273"/>
    </row>
    <row r="16" spans="2:10" s="13" customFormat="1">
      <c r="B16" s="273"/>
      <c r="C16" s="273"/>
      <c r="D16" s="273"/>
      <c r="E16" s="273"/>
      <c r="F16" s="273"/>
    </row>
    <row r="17" s="13" customFormat="1"/>
    <row r="18" s="13" customFormat="1"/>
    <row r="19" s="13" customFormat="1"/>
    <row r="20" s="13" customFormat="1"/>
    <row r="21" s="13" customFormat="1"/>
    <row r="22" s="13" customFormat="1"/>
    <row r="23" s="13" customFormat="1"/>
    <row r="24" s="13" customFormat="1"/>
    <row r="25" s="13" customFormat="1"/>
    <row r="26" s="13" customFormat="1"/>
    <row r="27" s="13" customFormat="1"/>
    <row r="28" s="13" customFormat="1"/>
    <row r="29" s="13" customFormat="1"/>
    <row r="30" s="13" customFormat="1"/>
    <row r="31" s="13" customFormat="1"/>
    <row r="32"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sheetData>
  <sheetProtection algorithmName="SHA-512" hashValue="s/8nTZwLgIu3lKl/rVGhi/VR1+cIGaKxfy+7U/hJfZ4KPWuPgtElgQgRxu4o9xe8zoeunZJLAPBeoIFSaAKwsg==" saltValue="nA2QmdBqMHIsV3Q58fZBHA==" spinCount="100000" sheet="1" objects="1" scenarios="1" selectLockedCells="1"/>
  <mergeCells count="3">
    <mergeCell ref="B4:F4"/>
    <mergeCell ref="B10:E10"/>
    <mergeCell ref="B15:F16"/>
  </mergeCells>
  <dataValidations count="1">
    <dataValidation type="list" allowBlank="1" showInputMessage="1" showErrorMessage="1" sqref="C7:E7">
      <formula1>$I$6:$I$11</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sheetPr codeName="Feuil9"/>
  <dimension ref="A1:Y47"/>
  <sheetViews>
    <sheetView showGridLines="0" tabSelected="1" showRuler="0" zoomScale="85" zoomScaleNormal="85" zoomScaleSheetLayoutView="80" zoomScalePageLayoutView="85" workbookViewId="0">
      <selection activeCell="G33" sqref="G33"/>
    </sheetView>
  </sheetViews>
  <sheetFormatPr baseColWidth="10" defaultRowHeight="15"/>
  <cols>
    <col min="1" max="1" width="17.140625" customWidth="1"/>
    <col min="2" max="2" width="18.42578125" customWidth="1"/>
    <col min="3" max="3" width="13.42578125" customWidth="1"/>
    <col min="4" max="4" width="10.28515625" customWidth="1"/>
    <col min="5" max="5" width="15.140625" customWidth="1"/>
    <col min="6" max="6" width="15.42578125" customWidth="1"/>
    <col min="7" max="7" width="14.85546875" customWidth="1"/>
    <col min="8" max="8" width="14" bestFit="1" customWidth="1"/>
    <col min="9" max="9" width="13.5703125" hidden="1" customWidth="1"/>
    <col min="10" max="10" width="10.140625" hidden="1" customWidth="1"/>
    <col min="11" max="11" width="13.7109375" hidden="1" customWidth="1"/>
    <col min="12" max="25" width="11.42578125" hidden="1" customWidth="1"/>
  </cols>
  <sheetData>
    <row r="1" spans="1:25" ht="17.25" customHeight="1">
      <c r="A1" s="293" t="s">
        <v>24</v>
      </c>
      <c r="B1" s="294"/>
      <c r="C1" s="294"/>
      <c r="D1" s="294"/>
      <c r="E1" s="294"/>
      <c r="F1" s="294"/>
      <c r="G1" s="295"/>
      <c r="H1" s="23"/>
      <c r="I1" s="23"/>
      <c r="J1" s="23"/>
      <c r="K1" s="23"/>
      <c r="L1" s="23"/>
      <c r="M1" s="23"/>
      <c r="N1" s="23"/>
      <c r="O1" s="23"/>
    </row>
    <row r="2" spans="1:25" ht="15.75" customHeight="1">
      <c r="A2" s="296"/>
      <c r="B2" s="297"/>
      <c r="C2" s="297"/>
      <c r="D2" s="297"/>
      <c r="E2" s="297"/>
      <c r="F2" s="297"/>
      <c r="G2" s="298"/>
      <c r="H2" s="23"/>
      <c r="I2" s="23"/>
      <c r="J2" s="23"/>
      <c r="K2" s="23"/>
      <c r="L2" s="23"/>
      <c r="M2" s="23"/>
      <c r="N2" s="23"/>
      <c r="O2" s="23"/>
    </row>
    <row r="3" spans="1:25" ht="10.5" customHeight="1">
      <c r="A3" s="179"/>
      <c r="B3" s="180"/>
      <c r="C3" s="180"/>
      <c r="D3" s="180"/>
      <c r="E3" s="180"/>
      <c r="F3" s="180"/>
      <c r="G3" s="181"/>
      <c r="H3" s="23"/>
      <c r="I3" s="23"/>
      <c r="J3" s="23"/>
      <c r="K3" s="23"/>
      <c r="L3" s="23"/>
      <c r="M3" s="23"/>
      <c r="N3" s="23"/>
      <c r="O3" s="23"/>
    </row>
    <row r="4" spans="1:25" ht="17.25" customHeight="1">
      <c r="A4" s="274" t="s">
        <v>25</v>
      </c>
      <c r="B4" s="275"/>
      <c r="C4" s="301" t="str">
        <f>IF('Etat des lieux'!E4="","",'Etat des lieux'!E4)</f>
        <v>COOPNOIX</v>
      </c>
      <c r="D4" s="302"/>
      <c r="E4" s="302"/>
      <c r="F4" s="302"/>
      <c r="G4" s="303"/>
      <c r="H4" s="23"/>
      <c r="I4" s="23"/>
      <c r="J4" s="23"/>
      <c r="K4" s="23"/>
      <c r="L4" s="23"/>
      <c r="M4" s="23"/>
      <c r="N4" s="23"/>
      <c r="O4" s="23"/>
    </row>
    <row r="5" spans="1:25" ht="18" customHeight="1">
      <c r="A5" s="299" t="s">
        <v>17</v>
      </c>
      <c r="B5" s="300"/>
      <c r="C5" s="304">
        <f>IF('Etat des lieux'!E8="","",'Etat des lieux'!E8)</f>
        <v>38</v>
      </c>
      <c r="D5" s="305"/>
      <c r="E5" s="305"/>
      <c r="F5" s="305"/>
      <c r="G5" s="306"/>
      <c r="H5" s="23"/>
      <c r="I5" s="23"/>
      <c r="J5" s="23"/>
      <c r="K5" s="23"/>
      <c r="L5" s="23"/>
      <c r="M5" s="23"/>
      <c r="N5" s="23"/>
      <c r="O5" s="23"/>
    </row>
    <row r="6" spans="1:25" ht="18" customHeight="1">
      <c r="A6" s="274" t="s">
        <v>299</v>
      </c>
      <c r="B6" s="275"/>
      <c r="C6" s="276" t="str">
        <f>IF('Etat des lieux'!E11="","",'Etat des lieux'!E11)</f>
        <v>ALAIN BALAZARD</v>
      </c>
      <c r="D6" s="277"/>
      <c r="E6" s="277"/>
      <c r="F6" s="277"/>
      <c r="G6" s="278"/>
      <c r="H6" s="23"/>
      <c r="I6" s="23"/>
      <c r="J6" s="23"/>
      <c r="K6" s="23"/>
      <c r="L6" s="23"/>
      <c r="M6" s="23"/>
      <c r="N6" s="23"/>
      <c r="O6" s="23"/>
    </row>
    <row r="7" spans="1:25" ht="15.75" customHeight="1">
      <c r="A7" s="182" t="s">
        <v>29</v>
      </c>
      <c r="B7" s="183"/>
      <c r="C7" s="183"/>
      <c r="D7" s="183"/>
      <c r="E7" s="183"/>
      <c r="F7" s="184"/>
      <c r="G7" s="185"/>
      <c r="H7" s="23"/>
      <c r="I7" s="23"/>
      <c r="J7" s="23"/>
      <c r="K7" s="23"/>
      <c r="L7" s="23"/>
      <c r="M7" s="23"/>
      <c r="N7" s="23"/>
      <c r="O7" s="23"/>
    </row>
    <row r="8" spans="1:25" ht="15.75" customHeight="1">
      <c r="A8" s="280" t="s">
        <v>30</v>
      </c>
      <c r="B8" s="281"/>
      <c r="C8" s="281"/>
      <c r="D8" s="281"/>
      <c r="E8" s="281"/>
      <c r="F8" s="281"/>
      <c r="G8" s="282"/>
      <c r="H8" s="23"/>
      <c r="I8" s="23"/>
      <c r="J8" s="23"/>
      <c r="K8" s="23"/>
      <c r="L8" s="23"/>
      <c r="M8" s="23"/>
      <c r="N8" s="23"/>
      <c r="O8" s="23"/>
    </row>
    <row r="9" spans="1:25" ht="30">
      <c r="A9" s="186" t="s">
        <v>26</v>
      </c>
      <c r="B9" s="187" t="s">
        <v>34</v>
      </c>
      <c r="C9" s="187" t="s">
        <v>35</v>
      </c>
      <c r="D9" s="187" t="s">
        <v>36</v>
      </c>
      <c r="E9" s="287"/>
      <c r="F9" s="186" t="s">
        <v>33</v>
      </c>
      <c r="G9" s="187" t="s">
        <v>27</v>
      </c>
      <c r="H9" s="23"/>
      <c r="I9" s="290" t="str">
        <f>IF(OR(D11&lt;&gt;0,D12&lt;&gt;0,D10&lt;&gt;0),K12,"")&amp;IF(OR(D26&lt;&gt;0,D27&lt;&gt;0,D28&lt;&gt;0),K28,"")&amp;IF(OR(D30&lt;&gt;0,D31&lt;&gt;0,D32&lt;&gt;0),K32,"")&amp;IF(OR(D18&lt;&gt;0,D19&lt;&gt;0,D20&lt;&gt;0),K20,"")&amp;IF(OR(D22&lt;&gt;0,D23&lt;&gt;0,D24&lt;&gt;0),K24,"")&amp;IF(OR(D14&lt;&gt;0,D15&lt;&gt;0,D16&lt;&gt;0),K16,"")&amp;IF(OR(D14&lt;&gt;0,D15&lt;&gt;0,D16&lt;&gt;0),"La facture devra mentionner la mise en place d'un système de récupération de chaleur sur compresseur(s) d'air ainsi que la(es) puissance(s) concernée(s).","")</f>
        <v>La puissance du système de VEV installé doit être inférieure ou égale à 3 MW.La chaleur récupérée doit être valorisée en procédé industriel ou en chauffage de locaux ou production d'ECS.La facture devra mentionner la mise en place d'un système de récupération de chaleur sur compresseur(s) d'air ainsi que la(es) puissance(s) concernée(s).</v>
      </c>
      <c r="J9" s="290"/>
      <c r="K9" s="290"/>
      <c r="L9" s="290"/>
      <c r="M9" s="290"/>
      <c r="N9" s="290"/>
      <c r="O9" s="290"/>
      <c r="P9" s="290"/>
      <c r="Q9" s="290"/>
      <c r="R9" s="290"/>
      <c r="S9" s="290"/>
      <c r="T9" s="290"/>
      <c r="U9" s="290"/>
      <c r="V9" s="290"/>
      <c r="W9" s="290"/>
      <c r="X9" s="290"/>
      <c r="Y9" s="290"/>
    </row>
    <row r="10" spans="1:25">
      <c r="A10" s="283" t="s">
        <v>38</v>
      </c>
      <c r="B10" s="188" t="str">
        <f>'VEV sur moteur asynchrone'!C7</f>
        <v xml:space="preserve">Air comprimé </v>
      </c>
      <c r="C10" s="189">
        <f>'VEV sur moteur asynchrone'!C8</f>
        <v>18</v>
      </c>
      <c r="D10" s="190">
        <f>'VEV sur moteur asynchrone'!C9</f>
        <v>1</v>
      </c>
      <c r="E10" s="288"/>
      <c r="F10" s="191">
        <f>'VEV sur moteur asynchrone'!C12</f>
        <v>214200</v>
      </c>
      <c r="G10" s="192">
        <f>'VEV sur moteur asynchrone'!C13</f>
        <v>171.36</v>
      </c>
      <c r="H10" s="23"/>
      <c r="I10" s="290"/>
      <c r="J10" s="290"/>
      <c r="K10" s="290"/>
      <c r="L10" s="290"/>
      <c r="M10" s="290"/>
      <c r="N10" s="290"/>
      <c r="O10" s="290"/>
      <c r="P10" s="290"/>
      <c r="Q10" s="290"/>
      <c r="R10" s="290"/>
      <c r="S10" s="290"/>
      <c r="T10" s="290"/>
      <c r="U10" s="290"/>
      <c r="V10" s="290"/>
      <c r="W10" s="290"/>
      <c r="X10" s="290"/>
      <c r="Y10" s="290"/>
    </row>
    <row r="11" spans="1:25">
      <c r="A11" s="283"/>
      <c r="B11" s="188" t="str">
        <f>'VEV sur moteur asynchrone'!D7</f>
        <v>Indiquez…</v>
      </c>
      <c r="C11" s="189">
        <f>'VEV sur moteur asynchrone'!D8</f>
        <v>0</v>
      </c>
      <c r="D11" s="190">
        <f>'VEV sur moteur asynchrone'!D9</f>
        <v>0</v>
      </c>
      <c r="E11" s="288"/>
      <c r="F11" s="191" t="str">
        <f>'VEV sur moteur asynchrone'!D12</f>
        <v xml:space="preserve"> </v>
      </c>
      <c r="G11" s="192" t="str">
        <f>'VEV sur moteur asynchrone'!D13</f>
        <v xml:space="preserve"> </v>
      </c>
      <c r="H11" s="23"/>
      <c r="I11" s="290"/>
      <c r="J11" s="290"/>
      <c r="K11" s="290"/>
      <c r="L11" s="290"/>
      <c r="M11" s="290"/>
      <c r="N11" s="290"/>
      <c r="O11" s="290"/>
      <c r="P11" s="290"/>
      <c r="Q11" s="290"/>
      <c r="R11" s="290"/>
      <c r="S11" s="290"/>
      <c r="T11" s="290"/>
      <c r="U11" s="290"/>
      <c r="V11" s="290"/>
      <c r="W11" s="290"/>
      <c r="X11" s="290"/>
      <c r="Y11" s="290"/>
    </row>
    <row r="12" spans="1:25" ht="15.75" thickBot="1">
      <c r="A12" s="283"/>
      <c r="B12" s="188" t="str">
        <f>'VEV sur moteur asynchrone'!E7</f>
        <v>Indiquez…</v>
      </c>
      <c r="C12" s="189">
        <f>'VEV sur moteur asynchrone'!E8</f>
        <v>0</v>
      </c>
      <c r="D12" s="190">
        <f>'VEV sur moteur asynchrone'!E9</f>
        <v>0</v>
      </c>
      <c r="E12" s="288"/>
      <c r="F12" s="191" t="str">
        <f>'VEV sur moteur asynchrone'!E12</f>
        <v xml:space="preserve"> </v>
      </c>
      <c r="G12" s="192" t="str">
        <f>'VEV sur moteur asynchrone'!E13</f>
        <v xml:space="preserve"> </v>
      </c>
      <c r="H12" s="23"/>
      <c r="I12" s="279" t="s">
        <v>38</v>
      </c>
      <c r="J12" s="43" t="s">
        <v>1</v>
      </c>
      <c r="K12" s="291" t="str">
        <f>'Etat des lieux'!D16</f>
        <v>La puissance du système de VEV installé doit être inférieure ou égale à 3 MW.</v>
      </c>
      <c r="L12" s="291"/>
      <c r="M12" s="292"/>
      <c r="N12" s="23"/>
      <c r="O12" s="23"/>
    </row>
    <row r="13" spans="1:25" ht="15.75" customHeight="1" thickBot="1">
      <c r="A13" s="193"/>
      <c r="B13" s="186" t="s">
        <v>34</v>
      </c>
      <c r="C13" s="187"/>
      <c r="D13" s="194"/>
      <c r="E13" s="194" t="s">
        <v>37</v>
      </c>
      <c r="F13" s="195"/>
      <c r="G13" s="195"/>
      <c r="H13" s="23"/>
      <c r="I13" s="279"/>
      <c r="J13" s="43" t="s">
        <v>1</v>
      </c>
      <c r="K13" s="291" t="str">
        <f>'Etat des lieux'!D16</f>
        <v>La puissance du système de VEV installé doit être inférieure ou égale à 3 MW.</v>
      </c>
      <c r="L13" s="291"/>
      <c r="M13" s="292"/>
      <c r="N13" s="23"/>
      <c r="O13" s="23" t="s">
        <v>38</v>
      </c>
      <c r="Q13" s="42"/>
      <c r="R13" s="42"/>
      <c r="S13" s="290" t="str">
        <f>IF(OR(D11&lt;&gt;0,D12&lt;&gt;0,D10&lt;&gt;0),O13,"")&amp;IF(OR(D14&lt;&gt;0,D15&lt;&gt;0,D16&lt;&gt;0),O14,"")&amp;IF(OR(D26&lt;&gt;0,D27&lt;&gt;0,D28&lt;&gt;0),O15,"")&amp;IF(OR(D30&lt;&gt;0,D31&lt;&gt;0,D32&lt;&gt;0),O16,"")&amp;IF(OR(D18&lt;&gt;0,D19&lt;&gt;0,D20&lt;&gt;0),O18,"")&amp;IF(OR(D22&lt;&gt;0,D23&lt;&gt;0,D24&lt;&gt;0),O19,"")</f>
        <v>Système de VEV sur un moteur asynchrone
Récupérateur de chaleur sur un compresseur d'air</v>
      </c>
      <c r="T13" s="290"/>
      <c r="U13" s="290"/>
      <c r="V13" s="290"/>
      <c r="W13" s="290"/>
      <c r="X13" s="290"/>
      <c r="Y13" s="290"/>
    </row>
    <row r="14" spans="1:25" ht="16.5" customHeight="1" thickBot="1">
      <c r="A14" s="284" t="s">
        <v>47</v>
      </c>
      <c r="B14" s="196" t="str">
        <f>Récupérateur!D5</f>
        <v>Chauffage de locaux</v>
      </c>
      <c r="C14" s="197">
        <f>Récupérateur!D7</f>
        <v>18</v>
      </c>
      <c r="D14" s="198">
        <f>Récupérateur!D8</f>
        <v>1</v>
      </c>
      <c r="E14" s="199" t="str">
        <f>Récupérateur!D6</f>
        <v>1x8</v>
      </c>
      <c r="F14" s="191">
        <f>Récupérateur!D11</f>
        <v>115200</v>
      </c>
      <c r="G14" s="192">
        <f>Récupérateur!D12</f>
        <v>92.16</v>
      </c>
      <c r="H14" s="23"/>
      <c r="I14" s="279"/>
      <c r="J14" s="43" t="s">
        <v>1</v>
      </c>
      <c r="K14" s="291" t="str">
        <f>'Etat des lieux'!D16</f>
        <v>La puissance du système de VEV installé doit être inférieure ou égale à 3 MW.</v>
      </c>
      <c r="L14" s="291"/>
      <c r="M14" s="292"/>
      <c r="N14" s="23"/>
      <c r="O14" s="62" t="s">
        <v>122</v>
      </c>
      <c r="Q14" s="56"/>
      <c r="R14" s="58"/>
      <c r="S14" s="290"/>
      <c r="T14" s="290"/>
      <c r="U14" s="290"/>
      <c r="V14" s="290"/>
      <c r="W14" s="290"/>
      <c r="X14" s="290"/>
      <c r="Y14" s="290"/>
    </row>
    <row r="15" spans="1:25" ht="19.5" customHeight="1">
      <c r="A15" s="285"/>
      <c r="B15" s="196" t="str">
        <f>Récupérateur!E5</f>
        <v>Indiquez…</v>
      </c>
      <c r="C15" s="197">
        <f>Récupérateur!E7</f>
        <v>0</v>
      </c>
      <c r="D15" s="198">
        <f>Récupérateur!E8</f>
        <v>0</v>
      </c>
      <c r="E15" s="199" t="str">
        <f>Récupérateur!E6</f>
        <v>Indiquez…</v>
      </c>
      <c r="F15" s="191" t="str">
        <f>Récupérateur!E11</f>
        <v xml:space="preserve"> </v>
      </c>
      <c r="G15" s="192" t="str">
        <f>Récupérateur!E12</f>
        <v xml:space="preserve"> </v>
      </c>
      <c r="H15" s="23"/>
      <c r="I15" s="23"/>
      <c r="J15" s="44"/>
      <c r="K15" s="23"/>
      <c r="L15" s="23"/>
      <c r="M15" s="23"/>
      <c r="N15" s="23"/>
      <c r="O15" s="62" t="s">
        <v>123</v>
      </c>
      <c r="Q15" s="59"/>
      <c r="R15" s="60"/>
      <c r="S15" s="290"/>
      <c r="T15" s="290"/>
      <c r="U15" s="290"/>
      <c r="V15" s="290"/>
      <c r="W15" s="290"/>
      <c r="X15" s="290"/>
      <c r="Y15" s="290"/>
    </row>
    <row r="16" spans="1:25" ht="26.25" customHeight="1">
      <c r="A16" s="286"/>
      <c r="B16" s="200" t="str">
        <f>Récupérateur!F5</f>
        <v>Indiquez…</v>
      </c>
      <c r="C16" s="197">
        <f>Récupérateur!F7</f>
        <v>0</v>
      </c>
      <c r="D16" s="198">
        <f>Récupérateur!F8</f>
        <v>0</v>
      </c>
      <c r="E16" s="199" t="str">
        <f>Récupérateur!F6</f>
        <v>Indiquez…</v>
      </c>
      <c r="F16" s="191" t="str">
        <f>Récupérateur!F11</f>
        <v xml:space="preserve"> </v>
      </c>
      <c r="G16" s="192" t="str">
        <f>Récupérateur!F12</f>
        <v xml:space="preserve"> </v>
      </c>
      <c r="H16" s="23"/>
      <c r="I16" s="279" t="s">
        <v>47</v>
      </c>
      <c r="J16" s="46" t="s">
        <v>2</v>
      </c>
      <c r="K16" s="289" t="str">
        <f>'Etat des lieux'!D18</f>
        <v>La chaleur récupérée doit être valorisée en procédé industriel ou en chauffage de locaux ou production d'ECS.</v>
      </c>
      <c r="L16" s="289"/>
      <c r="M16" s="289"/>
      <c r="N16" s="23"/>
      <c r="O16" s="62" t="s">
        <v>124</v>
      </c>
      <c r="Q16" s="59"/>
      <c r="R16" s="61"/>
      <c r="S16" s="290"/>
      <c r="T16" s="290"/>
      <c r="U16" s="290"/>
      <c r="V16" s="290"/>
      <c r="W16" s="290"/>
      <c r="X16" s="290"/>
      <c r="Y16" s="290"/>
    </row>
    <row r="17" spans="1:25" ht="26.25" customHeight="1">
      <c r="A17" s="193"/>
      <c r="B17" s="287"/>
      <c r="C17" s="187"/>
      <c r="D17" s="187"/>
      <c r="E17" s="194" t="s">
        <v>37</v>
      </c>
      <c r="F17" s="194"/>
      <c r="G17" s="194"/>
      <c r="H17" s="23"/>
      <c r="I17" s="279"/>
      <c r="J17" s="46" t="s">
        <v>2</v>
      </c>
      <c r="K17" s="289" t="str">
        <f>'Etat des lieux'!D18</f>
        <v>La chaleur récupérée doit être valorisée en procédé industriel ou en chauffage de locaux ou production d'ECS.</v>
      </c>
      <c r="L17" s="289"/>
      <c r="M17" s="289"/>
      <c r="N17" s="23"/>
      <c r="O17" s="62"/>
      <c r="Q17" s="59"/>
      <c r="R17" s="60"/>
      <c r="S17" s="290"/>
      <c r="T17" s="290"/>
      <c r="U17" s="290"/>
      <c r="V17" s="290"/>
      <c r="W17" s="290"/>
      <c r="X17" s="290"/>
      <c r="Y17" s="290"/>
    </row>
    <row r="18" spans="1:25" ht="26.25" customHeight="1">
      <c r="A18" s="284" t="s">
        <v>155</v>
      </c>
      <c r="B18" s="288"/>
      <c r="C18" s="197">
        <f>'Sécheur d''air'!C8</f>
        <v>0</v>
      </c>
      <c r="D18" s="187"/>
      <c r="E18" s="199" t="str">
        <f>'Sécheur d''air'!C7</f>
        <v>Indiquez…</v>
      </c>
      <c r="F18" s="191" t="str">
        <f>'Sécheur d''air'!C10</f>
        <v/>
      </c>
      <c r="G18" s="192" t="str">
        <f>+'Sécheur d''air'!C11</f>
        <v/>
      </c>
      <c r="H18" s="23"/>
      <c r="I18" s="279"/>
      <c r="J18" s="46" t="s">
        <v>2</v>
      </c>
      <c r="K18" s="289" t="str">
        <f>'Etat des lieux'!D18</f>
        <v>La chaleur récupérée doit être valorisée en procédé industriel ou en chauffage de locaux ou production d'ECS.</v>
      </c>
      <c r="L18" s="289"/>
      <c r="M18" s="289"/>
      <c r="N18" s="23"/>
      <c r="O18" s="62" t="s">
        <v>153</v>
      </c>
      <c r="Q18" s="59"/>
      <c r="R18" s="61"/>
      <c r="S18" s="290"/>
      <c r="T18" s="290"/>
      <c r="U18" s="290"/>
      <c r="V18" s="290"/>
      <c r="W18" s="290"/>
      <c r="X18" s="290"/>
      <c r="Y18" s="290"/>
    </row>
    <row r="19" spans="1:25" ht="20.25" customHeight="1">
      <c r="A19" s="285"/>
      <c r="B19" s="288"/>
      <c r="C19" s="197">
        <f>'Sécheur d''air'!D8</f>
        <v>0</v>
      </c>
      <c r="D19" s="187"/>
      <c r="E19" s="199" t="str">
        <f>'Sécheur d''air'!D7</f>
        <v>Indiquez…</v>
      </c>
      <c r="F19" s="191" t="str">
        <f>'Sécheur d''air'!D10</f>
        <v/>
      </c>
      <c r="G19" s="192" t="str">
        <f>+'Sécheur d''air'!D11</f>
        <v/>
      </c>
      <c r="H19" s="23"/>
      <c r="I19" s="67"/>
      <c r="J19" s="68"/>
      <c r="K19" s="69"/>
      <c r="L19" s="69"/>
      <c r="M19" s="69"/>
      <c r="N19" s="23"/>
      <c r="O19" s="62" t="s">
        <v>142</v>
      </c>
      <c r="Q19" s="59"/>
      <c r="R19" s="61"/>
      <c r="S19" s="65"/>
      <c r="T19" s="65"/>
      <c r="U19" s="65"/>
      <c r="V19" s="65"/>
      <c r="W19" s="65"/>
      <c r="X19" s="65"/>
      <c r="Y19" s="65"/>
    </row>
    <row r="20" spans="1:25" ht="27" customHeight="1">
      <c r="A20" s="286"/>
      <c r="B20" s="321"/>
      <c r="C20" s="197">
        <f>'Sécheur d''air'!E8</f>
        <v>0</v>
      </c>
      <c r="D20" s="187"/>
      <c r="E20" s="199" t="str">
        <f>'Sécheur d''air'!E7</f>
        <v>Indiquez…</v>
      </c>
      <c r="F20" s="191" t="str">
        <f>'Sécheur d''air'!E10</f>
        <v/>
      </c>
      <c r="G20" s="192" t="str">
        <f>+'Sécheur d''air'!E11</f>
        <v/>
      </c>
      <c r="H20" s="23"/>
      <c r="I20" s="322" t="s">
        <v>138</v>
      </c>
      <c r="J20" s="46"/>
      <c r="K20" s="289" t="str">
        <f>'Etat des lieux'!D22</f>
        <v>La chaleur nécessaire à la régénération du sécheur doit être issue de résistances électriques ou bien d'un compresseur d'air ou d'un procédé industriel.</v>
      </c>
      <c r="L20" s="289"/>
      <c r="M20" s="289"/>
      <c r="N20" s="23"/>
      <c r="O20" s="23"/>
      <c r="Q20" s="59"/>
      <c r="R20" s="61"/>
      <c r="S20" s="65"/>
      <c r="T20" s="65"/>
      <c r="U20" s="65"/>
      <c r="V20" s="65"/>
      <c r="W20" s="65"/>
      <c r="X20" s="65"/>
      <c r="Y20" s="65"/>
    </row>
    <row r="21" spans="1:25" ht="29.25" customHeight="1">
      <c r="A21" s="201"/>
      <c r="B21" s="287"/>
      <c r="C21" s="187"/>
      <c r="D21" s="187"/>
      <c r="E21" s="194"/>
      <c r="F21" s="194"/>
      <c r="G21" s="194"/>
      <c r="H21" s="23"/>
      <c r="I21" s="323"/>
      <c r="J21" s="46"/>
      <c r="K21" s="289"/>
      <c r="L21" s="289"/>
      <c r="M21" s="289"/>
      <c r="N21" s="23"/>
      <c r="O21" s="23"/>
      <c r="Q21" s="59"/>
      <c r="R21" s="61"/>
      <c r="S21" s="65"/>
      <c r="T21" s="65"/>
      <c r="U21" s="65"/>
      <c r="V21" s="65"/>
      <c r="W21" s="65"/>
      <c r="X21" s="65"/>
      <c r="Y21" s="65"/>
    </row>
    <row r="22" spans="1:25" ht="29.25" customHeight="1">
      <c r="A22" s="284" t="s">
        <v>139</v>
      </c>
      <c r="B22" s="288"/>
      <c r="C22" s="197">
        <f>'Moteur IE3'!C7</f>
        <v>0</v>
      </c>
      <c r="D22" s="198">
        <f>'Moteur IE3'!C8</f>
        <v>0</v>
      </c>
      <c r="E22" s="320"/>
      <c r="F22" s="191" t="str">
        <f>'Moteur IE3'!C11</f>
        <v xml:space="preserve"> </v>
      </c>
      <c r="G22" s="192" t="str">
        <f>'Moteur IE3'!C12</f>
        <v xml:space="preserve"> </v>
      </c>
      <c r="H22" s="23"/>
      <c r="I22" s="324"/>
      <c r="J22" s="46"/>
      <c r="K22" s="289"/>
      <c r="L22" s="289"/>
      <c r="M22" s="289"/>
      <c r="N22" s="23"/>
      <c r="O22" s="23"/>
      <c r="Q22" s="59"/>
      <c r="R22" s="61"/>
      <c r="S22" s="65"/>
      <c r="T22" s="70" t="s">
        <v>141</v>
      </c>
      <c r="U22" s="65"/>
      <c r="V22" s="65"/>
      <c r="W22" s="65"/>
      <c r="X22" s="65"/>
      <c r="Y22" s="65"/>
    </row>
    <row r="23" spans="1:25" ht="15.75">
      <c r="A23" s="285"/>
      <c r="B23" s="288"/>
      <c r="C23" s="197">
        <f>'Moteur IE3'!D7</f>
        <v>0</v>
      </c>
      <c r="D23" s="198">
        <f>'Moteur IE3'!D8</f>
        <v>0</v>
      </c>
      <c r="E23" s="320"/>
      <c r="F23" s="191" t="str">
        <f>'Moteur IE3'!D11</f>
        <v xml:space="preserve"> </v>
      </c>
      <c r="G23" s="192" t="str">
        <f>'Moteur IE3'!D12</f>
        <v xml:space="preserve"> </v>
      </c>
      <c r="H23" s="23"/>
      <c r="I23" s="67"/>
      <c r="J23" s="68"/>
      <c r="K23" s="69"/>
      <c r="L23" s="69"/>
      <c r="M23" s="69"/>
      <c r="N23" s="23"/>
      <c r="O23" s="23"/>
      <c r="Q23" s="59"/>
      <c r="R23" s="61"/>
      <c r="S23" s="65"/>
      <c r="T23" s="65"/>
      <c r="U23" s="65"/>
      <c r="V23" s="65"/>
      <c r="W23" s="65"/>
      <c r="X23" s="65"/>
      <c r="Y23" s="65"/>
    </row>
    <row r="24" spans="1:25" ht="15.75" customHeight="1">
      <c r="A24" s="286"/>
      <c r="B24" s="321"/>
      <c r="C24" s="197">
        <f>'Moteur IE3'!E7</f>
        <v>0</v>
      </c>
      <c r="D24" s="198">
        <f>'Moteur IE3'!E8</f>
        <v>0</v>
      </c>
      <c r="E24" s="320"/>
      <c r="F24" s="191" t="str">
        <f>'Moteur IE3'!E11</f>
        <v xml:space="preserve"> </v>
      </c>
      <c r="G24" s="192" t="str">
        <f>'Moteur IE3'!D12</f>
        <v xml:space="preserve"> </v>
      </c>
      <c r="H24" s="23"/>
      <c r="I24" s="322" t="s">
        <v>139</v>
      </c>
      <c r="J24" s="46"/>
      <c r="K24" s="289" t="str">
        <f>'Etat des lieux'!D24</f>
        <v>La puissance nominale du moteur IE3 doit être supérieure ou égale à 0,12 kW et inférieure ou égale à 1 000 kW.</v>
      </c>
      <c r="L24" s="289"/>
      <c r="M24" s="289"/>
      <c r="N24" s="23"/>
      <c r="O24" s="23"/>
      <c r="Q24" s="59"/>
      <c r="R24" s="61"/>
      <c r="S24" s="65"/>
      <c r="T24" s="65"/>
      <c r="U24" s="65"/>
      <c r="V24" s="65"/>
      <c r="W24" s="65"/>
      <c r="X24" s="65"/>
      <c r="Y24" s="65"/>
    </row>
    <row r="25" spans="1:25" ht="15.75">
      <c r="A25" s="193"/>
      <c r="B25" s="187" t="s">
        <v>34</v>
      </c>
      <c r="C25" s="187"/>
      <c r="D25" s="187"/>
      <c r="E25" s="194"/>
      <c r="F25" s="194"/>
      <c r="G25" s="194"/>
      <c r="H25" s="23"/>
      <c r="I25" s="323"/>
      <c r="J25" s="46"/>
      <c r="K25" s="289"/>
      <c r="L25" s="289"/>
      <c r="M25" s="289"/>
      <c r="N25" s="23"/>
      <c r="O25" s="23"/>
      <c r="Q25" s="59"/>
      <c r="R25" s="61"/>
      <c r="S25" s="65"/>
      <c r="T25" s="65"/>
      <c r="U25" s="65"/>
      <c r="V25" s="65"/>
      <c r="W25" s="65"/>
      <c r="X25" s="65"/>
      <c r="Y25" s="65"/>
    </row>
    <row r="26" spans="1:25" ht="15.75">
      <c r="A26" s="284" t="s">
        <v>79</v>
      </c>
      <c r="B26" s="202" t="str">
        <f>Séquenceur!C7</f>
        <v>Indiquez…</v>
      </c>
      <c r="C26" s="202">
        <f>Séquenceur!C8</f>
        <v>0</v>
      </c>
      <c r="D26" s="202">
        <f>Séquenceur!C9</f>
        <v>0</v>
      </c>
      <c r="E26" s="320"/>
      <c r="F26" s="203" t="str">
        <f>Séquenceur!C11</f>
        <v xml:space="preserve"> </v>
      </c>
      <c r="G26" s="204" t="str">
        <f>Séquenceur!C12</f>
        <v xml:space="preserve"> </v>
      </c>
      <c r="H26" s="23"/>
      <c r="I26" s="324"/>
      <c r="J26" s="46"/>
      <c r="K26" s="289"/>
      <c r="L26" s="289"/>
      <c r="M26" s="289"/>
      <c r="N26" s="23"/>
      <c r="O26" s="23"/>
      <c r="Q26" s="59"/>
      <c r="R26" s="61"/>
      <c r="S26" s="65"/>
      <c r="T26" s="65"/>
      <c r="U26" s="65"/>
      <c r="V26" s="65"/>
      <c r="W26" s="65"/>
      <c r="X26" s="65"/>
      <c r="Y26" s="65"/>
    </row>
    <row r="27" spans="1:25" ht="16.5" customHeight="1">
      <c r="A27" s="285"/>
      <c r="B27" s="202" t="str">
        <f>Séquenceur!D7</f>
        <v>Indiquez…</v>
      </c>
      <c r="C27" s="202">
        <f>Séquenceur!D8</f>
        <v>0</v>
      </c>
      <c r="D27" s="202">
        <f>Séquenceur!D9</f>
        <v>0</v>
      </c>
      <c r="E27" s="320"/>
      <c r="F27" s="203" t="str">
        <f>Séquenceur!D11</f>
        <v xml:space="preserve"> </v>
      </c>
      <c r="G27" s="204" t="str">
        <f>Séquenceur!D12</f>
        <v xml:space="preserve"> </v>
      </c>
      <c r="H27" s="23"/>
      <c r="I27" s="23"/>
      <c r="J27" s="44"/>
      <c r="K27" s="23"/>
      <c r="L27" s="23"/>
      <c r="M27" s="23"/>
      <c r="N27" s="23"/>
      <c r="O27" s="23"/>
      <c r="Q27" s="56"/>
      <c r="R27" s="60"/>
      <c r="S27" s="60"/>
      <c r="T27" s="60"/>
      <c r="U27" s="42"/>
    </row>
    <row r="28" spans="1:25" ht="15" customHeight="1">
      <c r="A28" s="286"/>
      <c r="B28" s="202" t="str">
        <f>Séquenceur!E7</f>
        <v>Indiquez…</v>
      </c>
      <c r="C28" s="202">
        <f>Séquenceur!E8</f>
        <v>0</v>
      </c>
      <c r="D28" s="202">
        <f>Séquenceur!E9</f>
        <v>0</v>
      </c>
      <c r="E28" s="320"/>
      <c r="F28" s="203" t="str">
        <f>Séquenceur!E11</f>
        <v xml:space="preserve"> </v>
      </c>
      <c r="G28" s="204" t="str">
        <f>Séquenceur!E12</f>
        <v xml:space="preserve"> </v>
      </c>
      <c r="H28" s="23"/>
      <c r="I28" s="279" t="s">
        <v>79</v>
      </c>
      <c r="J28" s="46" t="s">
        <v>61</v>
      </c>
      <c r="K28" s="289" t="str">
        <f>'Etat des lieux'!D20</f>
        <v>L'installation d'un séquenceur électronique avec ou sans option d'optimisation d'énergie doit permettre le pilotage d'une centrale de production d'air comprimé.</v>
      </c>
      <c r="L28" s="289"/>
      <c r="M28" s="289"/>
      <c r="N28" s="23"/>
      <c r="O28" s="23"/>
      <c r="Q28" s="56"/>
      <c r="R28" s="61"/>
      <c r="S28" s="61"/>
      <c r="T28" s="61"/>
      <c r="U28" s="42"/>
    </row>
    <row r="29" spans="1:25" ht="15.75" customHeight="1">
      <c r="A29" s="205"/>
      <c r="B29" s="187" t="s">
        <v>82</v>
      </c>
      <c r="C29" s="193"/>
      <c r="D29" s="193"/>
      <c r="E29" s="206"/>
      <c r="F29" s="207"/>
      <c r="G29" s="208"/>
      <c r="H29" s="23"/>
      <c r="I29" s="279"/>
      <c r="J29" s="46" t="s">
        <v>61</v>
      </c>
      <c r="K29" s="289" t="str">
        <f>'Etat des lieux'!D20</f>
        <v>L'installation d'un séquenceur électronique avec ou sans option d'optimisation d'énergie doit permettre le pilotage d'une centrale de production d'air comprimé.</v>
      </c>
      <c r="L29" s="289"/>
      <c r="M29" s="289"/>
      <c r="N29" s="23"/>
      <c r="Q29" s="42"/>
      <c r="R29" s="42"/>
      <c r="S29" s="42"/>
      <c r="T29" s="42"/>
      <c r="U29" s="42"/>
    </row>
    <row r="30" spans="1:25" ht="18" customHeight="1">
      <c r="A30" s="284" t="str">
        <f>'VEV sur moteur synhrone'!B4</f>
        <v>Système de variation électronique de vitesse sur un moteur synchrone à aimants permanents</v>
      </c>
      <c r="B30" s="209" t="str">
        <f>'VEV sur moteur synhrone'!C7</f>
        <v>Indiquez …</v>
      </c>
      <c r="C30" s="202">
        <f>'VEV sur moteur synhrone'!C8</f>
        <v>0</v>
      </c>
      <c r="D30" s="202">
        <f>'VEV sur moteur synhrone'!C9</f>
        <v>0</v>
      </c>
      <c r="E30" s="287"/>
      <c r="F30" s="203" t="str">
        <f>'VEV sur moteur synhrone'!C11</f>
        <v/>
      </c>
      <c r="G30" s="204" t="str">
        <f>'VEV sur moteur synhrone'!C12</f>
        <v xml:space="preserve"> </v>
      </c>
      <c r="H30" s="23"/>
      <c r="I30" s="279"/>
      <c r="J30" s="46" t="s">
        <v>61</v>
      </c>
      <c r="K30" s="289" t="str">
        <f>'Etat des lieux'!D20</f>
        <v>L'installation d'un séquenceur électronique avec ou sans option d'optimisation d'énergie doit permettre le pilotage d'une centrale de production d'air comprimé.</v>
      </c>
      <c r="L30" s="289"/>
      <c r="M30" s="289"/>
      <c r="N30" s="23"/>
      <c r="O30" s="23"/>
      <c r="Q30" s="42"/>
      <c r="R30" s="42"/>
      <c r="S30" s="42"/>
      <c r="T30" s="42"/>
      <c r="U30" s="42"/>
    </row>
    <row r="31" spans="1:25" ht="18" customHeight="1">
      <c r="A31" s="285"/>
      <c r="B31" s="202" t="str">
        <f>'VEV sur moteur synhrone'!D7</f>
        <v>Indiquez …</v>
      </c>
      <c r="C31" s="202">
        <f>'VEV sur moteur synhrone'!D8</f>
        <v>0</v>
      </c>
      <c r="D31" s="202">
        <f>'VEV sur moteur synhrone'!D9</f>
        <v>0</v>
      </c>
      <c r="E31" s="288"/>
      <c r="F31" s="203" t="str">
        <f>'VEV sur moteur synhrone'!D11</f>
        <v/>
      </c>
      <c r="G31" s="204" t="str">
        <f>'VEV sur moteur synhrone'!D12</f>
        <v xml:space="preserve"> </v>
      </c>
      <c r="H31" s="23"/>
      <c r="I31" s="23"/>
      <c r="J31" s="44"/>
      <c r="K31" s="23"/>
      <c r="L31" s="23"/>
      <c r="M31" s="23"/>
      <c r="N31" s="23"/>
      <c r="O31" s="23"/>
      <c r="Q31" s="42"/>
      <c r="R31" s="42"/>
      <c r="S31" s="42"/>
      <c r="T31" s="42"/>
      <c r="U31" s="42"/>
    </row>
    <row r="32" spans="1:25" ht="51.75" customHeight="1">
      <c r="A32" s="286"/>
      <c r="B32" s="202" t="str">
        <f>'VEV sur moteur synhrone'!E7</f>
        <v>Indiquez …</v>
      </c>
      <c r="C32" s="202">
        <f>'VEV sur moteur synhrone'!E8</f>
        <v>0</v>
      </c>
      <c r="D32" s="202">
        <f>'VEV sur moteur synhrone'!E9</f>
        <v>0</v>
      </c>
      <c r="E32" s="321"/>
      <c r="F32" s="203" t="str">
        <f>'VEV sur moteur synhrone'!E11</f>
        <v/>
      </c>
      <c r="G32" s="204" t="str">
        <f>'VEV sur moteur synhrone'!E12</f>
        <v xml:space="preserve"> </v>
      </c>
      <c r="H32" s="23"/>
      <c r="I32" s="279" t="s">
        <v>81</v>
      </c>
      <c r="J32" s="46" t="s">
        <v>86</v>
      </c>
      <c r="K32" s="289" t="str">
        <f>'Etat des lieux'!D26</f>
        <v>La puissance d'un moto-variateur synchrone à aimants permanents doit être inférieure ou égale à 1 MW.</v>
      </c>
      <c r="L32" s="289"/>
      <c r="M32" s="289"/>
      <c r="N32" s="23"/>
      <c r="O32" s="23"/>
      <c r="Q32" s="42"/>
      <c r="R32" s="42"/>
      <c r="S32" s="42"/>
      <c r="T32" s="42"/>
      <c r="U32" s="42"/>
    </row>
    <row r="33" spans="1:21" ht="29.25" customHeight="1">
      <c r="A33" s="317" t="s">
        <v>19</v>
      </c>
      <c r="B33" s="318"/>
      <c r="C33" s="318"/>
      <c r="D33" s="318"/>
      <c r="E33" s="319"/>
      <c r="F33" s="210">
        <f>SUM(F10:F32)</f>
        <v>329400</v>
      </c>
      <c r="G33" s="211">
        <f>SUM(G10:G32)</f>
        <v>263.52</v>
      </c>
      <c r="H33" s="23"/>
      <c r="I33" s="279"/>
      <c r="J33" s="46" t="s">
        <v>86</v>
      </c>
      <c r="K33" s="289" t="str">
        <f>'Etat des lieux'!D26</f>
        <v>La puissance d'un moto-variateur synchrone à aimants permanents doit être inférieure ou égale à 1 MW.</v>
      </c>
      <c r="L33" s="289"/>
      <c r="M33" s="289"/>
      <c r="N33" s="23"/>
      <c r="O33" s="23"/>
      <c r="Q33" s="42"/>
      <c r="R33" s="42"/>
      <c r="S33" s="42"/>
      <c r="T33" s="42"/>
      <c r="U33" s="42"/>
    </row>
    <row r="34" spans="1:21" ht="29.25" customHeight="1">
      <c r="A34" s="212"/>
      <c r="B34" s="213"/>
      <c r="C34" s="213"/>
      <c r="D34" s="213"/>
      <c r="E34" s="213"/>
      <c r="F34" s="214"/>
      <c r="G34" s="215">
        <f>G33*1.2</f>
        <v>316.22399999999999</v>
      </c>
      <c r="H34" s="23"/>
      <c r="I34" s="279"/>
      <c r="J34" s="46" t="s">
        <v>86</v>
      </c>
      <c r="K34" s="289" t="str">
        <f>'Etat des lieux'!D26</f>
        <v>La puissance d'un moto-variateur synchrone à aimants permanents doit être inférieure ou égale à 1 MW.</v>
      </c>
      <c r="L34" s="289"/>
      <c r="M34" s="289"/>
      <c r="N34" s="23"/>
      <c r="O34" s="23"/>
    </row>
    <row r="35" spans="1:21" ht="13.5" customHeight="1">
      <c r="A35" s="216"/>
      <c r="B35" s="217"/>
      <c r="C35" s="217"/>
      <c r="D35" s="218"/>
      <c r="E35" s="218"/>
      <c r="F35" s="218"/>
      <c r="G35" s="219"/>
      <c r="H35" s="23"/>
      <c r="I35" s="29"/>
      <c r="J35" s="29"/>
      <c r="K35" s="47">
        <f>G33-SUM(G10:G32)</f>
        <v>0</v>
      </c>
      <c r="L35" s="29"/>
      <c r="M35" s="29"/>
      <c r="N35" s="29"/>
      <c r="O35" s="23"/>
    </row>
    <row r="36" spans="1:21" ht="18.75" customHeight="1">
      <c r="A36" s="310" t="s">
        <v>74</v>
      </c>
      <c r="B36" s="311"/>
      <c r="C36" s="311"/>
      <c r="D36" s="311"/>
      <c r="E36" s="311"/>
      <c r="F36" s="311"/>
      <c r="G36" s="312"/>
      <c r="H36" s="23"/>
      <c r="I36" s="45">
        <f>ROUND(G33,2)</f>
        <v>263.52</v>
      </c>
      <c r="J36" s="23"/>
      <c r="K36" s="23"/>
      <c r="L36" s="23"/>
      <c r="M36" s="23"/>
      <c r="N36" s="23"/>
      <c r="O36" s="23"/>
    </row>
    <row r="37" spans="1:21">
      <c r="A37" s="313" t="s">
        <v>75</v>
      </c>
      <c r="B37" s="314"/>
      <c r="C37" s="314"/>
      <c r="D37" s="314"/>
      <c r="E37" s="314"/>
      <c r="F37" s="314"/>
      <c r="G37" s="315"/>
      <c r="H37" s="23"/>
      <c r="I37" s="45">
        <f>ROUND(G34,2)</f>
        <v>316.22000000000003</v>
      </c>
      <c r="J37" s="23"/>
      <c r="K37" s="23"/>
      <c r="L37" s="23"/>
      <c r="M37" s="23"/>
      <c r="N37" s="23"/>
      <c r="O37" s="23"/>
    </row>
    <row r="38" spans="1:21">
      <c r="A38" s="313" t="s">
        <v>76</v>
      </c>
      <c r="B38" s="314"/>
      <c r="C38" s="314"/>
      <c r="D38" s="314"/>
      <c r="E38" s="314"/>
      <c r="F38" s="314"/>
      <c r="G38" s="315"/>
      <c r="H38" s="23"/>
      <c r="I38" s="23"/>
      <c r="J38" s="23"/>
      <c r="K38" s="23"/>
      <c r="L38" s="23"/>
      <c r="M38" s="23"/>
      <c r="N38" s="23"/>
      <c r="O38" s="23"/>
    </row>
    <row r="39" spans="1:21" ht="15" customHeight="1">
      <c r="A39" s="316" t="s">
        <v>300</v>
      </c>
      <c r="B39" s="314"/>
      <c r="C39" s="314"/>
      <c r="D39" s="314"/>
      <c r="E39" s="314"/>
      <c r="F39" s="314"/>
      <c r="G39" s="315"/>
      <c r="H39" s="23"/>
      <c r="I39" s="23"/>
      <c r="J39" s="23"/>
      <c r="K39" s="23"/>
      <c r="L39" s="23"/>
      <c r="M39" s="23"/>
      <c r="N39" s="23"/>
      <c r="O39" s="23"/>
    </row>
    <row r="40" spans="1:21" ht="16.5" customHeight="1">
      <c r="A40" s="310" t="s">
        <v>77</v>
      </c>
      <c r="B40" s="311"/>
      <c r="C40" s="311"/>
      <c r="D40" s="311"/>
      <c r="E40" s="311"/>
      <c r="F40" s="311"/>
      <c r="G40" s="312"/>
      <c r="H40" s="23"/>
      <c r="I40" s="23"/>
      <c r="J40" s="23"/>
      <c r="K40" s="23"/>
      <c r="L40" s="23"/>
      <c r="M40" s="23"/>
      <c r="N40" s="23"/>
      <c r="O40" s="23"/>
      <c r="P40" s="10"/>
      <c r="Q40" s="10"/>
    </row>
    <row r="41" spans="1:21" ht="16.5" customHeight="1">
      <c r="A41" s="310" t="s">
        <v>78</v>
      </c>
      <c r="B41" s="311"/>
      <c r="C41" s="311"/>
      <c r="D41" s="311"/>
      <c r="E41" s="311"/>
      <c r="F41" s="311"/>
      <c r="G41" s="312"/>
      <c r="H41" s="23"/>
      <c r="I41" s="23"/>
      <c r="J41" s="23"/>
      <c r="K41" s="23"/>
      <c r="L41" s="23"/>
      <c r="M41" s="23"/>
      <c r="N41" s="23"/>
      <c r="O41" s="23"/>
      <c r="P41" s="10"/>
      <c r="Q41" s="10"/>
    </row>
    <row r="42" spans="1:21" ht="10.5" customHeight="1">
      <c r="A42" s="220"/>
      <c r="B42" s="145"/>
      <c r="C42" s="221"/>
      <c r="D42" s="221"/>
      <c r="E42" s="221"/>
      <c r="F42" s="221"/>
      <c r="G42" s="222"/>
      <c r="H42" s="23"/>
      <c r="I42" s="23"/>
      <c r="J42" s="23"/>
      <c r="K42" s="23"/>
      <c r="L42" s="23"/>
      <c r="M42" s="23"/>
      <c r="N42" s="23"/>
      <c r="O42" s="23"/>
    </row>
    <row r="43" spans="1:21" ht="12" customHeight="1">
      <c r="A43" s="223" t="s">
        <v>28</v>
      </c>
      <c r="B43" s="224" t="s">
        <v>72</v>
      </c>
      <c r="C43" s="221" t="s">
        <v>291</v>
      </c>
      <c r="D43" s="221"/>
      <c r="E43" s="221"/>
      <c r="F43" s="221"/>
      <c r="G43" s="222"/>
      <c r="H43" s="23"/>
      <c r="I43" s="23"/>
      <c r="J43" s="23"/>
      <c r="K43" s="23"/>
      <c r="L43" s="23"/>
      <c r="M43" s="23"/>
      <c r="N43" s="23"/>
      <c r="O43" s="23"/>
    </row>
    <row r="44" spans="1:21" ht="13.5" customHeight="1">
      <c r="A44" s="8"/>
      <c r="B44" s="19" t="s">
        <v>32</v>
      </c>
      <c r="C44" s="11" t="s">
        <v>31</v>
      </c>
      <c r="D44" s="6"/>
      <c r="E44" s="6"/>
      <c r="F44" s="6"/>
      <c r="G44" s="9"/>
      <c r="H44" s="23"/>
      <c r="I44" s="23"/>
      <c r="J44" s="23"/>
      <c r="K44" s="23"/>
      <c r="L44" s="23"/>
      <c r="M44" s="23"/>
      <c r="N44" s="23"/>
      <c r="O44" s="23"/>
    </row>
    <row r="45" spans="1:21" ht="13.5" customHeight="1">
      <c r="A45" s="8"/>
      <c r="B45" s="19" t="s">
        <v>73</v>
      </c>
      <c r="C45" s="30" t="s">
        <v>151</v>
      </c>
      <c r="D45" s="6"/>
      <c r="E45" s="6"/>
      <c r="F45" s="6"/>
      <c r="G45" s="9"/>
      <c r="H45" s="23"/>
      <c r="I45" s="23"/>
      <c r="J45" s="23"/>
      <c r="K45" s="23"/>
      <c r="L45" s="23"/>
      <c r="M45" s="23"/>
      <c r="N45" s="23"/>
      <c r="O45" s="23"/>
    </row>
    <row r="46" spans="1:21" ht="13.5" customHeight="1">
      <c r="A46" s="8"/>
      <c r="B46" s="6"/>
      <c r="C46" s="6"/>
      <c r="D46" s="6"/>
      <c r="E46" s="6"/>
      <c r="F46" s="6"/>
      <c r="G46" s="9"/>
      <c r="H46" s="23"/>
      <c r="I46" s="23"/>
      <c r="J46" s="23"/>
      <c r="K46" s="23"/>
      <c r="L46" s="23"/>
      <c r="M46" s="23"/>
      <c r="N46" s="23"/>
      <c r="O46" s="23"/>
    </row>
    <row r="47" spans="1:21">
      <c r="A47" s="307" t="s">
        <v>301</v>
      </c>
      <c r="B47" s="308"/>
      <c r="C47" s="308"/>
      <c r="D47" s="308"/>
      <c r="E47" s="308"/>
      <c r="F47" s="308"/>
      <c r="G47" s="309"/>
    </row>
  </sheetData>
  <sheetProtection selectLockedCells="1"/>
  <mergeCells count="54">
    <mergeCell ref="A22:A24"/>
    <mergeCell ref="B21:B24"/>
    <mergeCell ref="E22:E24"/>
    <mergeCell ref="K20:M20"/>
    <mergeCell ref="K21:M21"/>
    <mergeCell ref="K22:M22"/>
    <mergeCell ref="I24:I26"/>
    <mergeCell ref="K24:M24"/>
    <mergeCell ref="K25:M25"/>
    <mergeCell ref="K26:M26"/>
    <mergeCell ref="I20:I22"/>
    <mergeCell ref="I28:I30"/>
    <mergeCell ref="I32:I34"/>
    <mergeCell ref="K28:M28"/>
    <mergeCell ref="K29:M29"/>
    <mergeCell ref="K30:M30"/>
    <mergeCell ref="K32:M32"/>
    <mergeCell ref="K33:M33"/>
    <mergeCell ref="K34:M34"/>
    <mergeCell ref="A26:A28"/>
    <mergeCell ref="A33:E33"/>
    <mergeCell ref="A41:G41"/>
    <mergeCell ref="A30:A32"/>
    <mergeCell ref="E26:E28"/>
    <mergeCell ref="E30:E32"/>
    <mergeCell ref="A47:G47"/>
    <mergeCell ref="A36:G36"/>
    <mergeCell ref="A37:G37"/>
    <mergeCell ref="A38:G38"/>
    <mergeCell ref="A39:G39"/>
    <mergeCell ref="A40:G40"/>
    <mergeCell ref="A1:G2"/>
    <mergeCell ref="A4:B4"/>
    <mergeCell ref="A5:B5"/>
    <mergeCell ref="C4:G4"/>
    <mergeCell ref="C5:G5"/>
    <mergeCell ref="K18:M18"/>
    <mergeCell ref="K16:M16"/>
    <mergeCell ref="S13:Y18"/>
    <mergeCell ref="K17:M17"/>
    <mergeCell ref="I9:Y11"/>
    <mergeCell ref="I12:I14"/>
    <mergeCell ref="K12:M12"/>
    <mergeCell ref="K13:M13"/>
    <mergeCell ref="K14:M14"/>
    <mergeCell ref="A6:B6"/>
    <mergeCell ref="C6:G6"/>
    <mergeCell ref="I16:I18"/>
    <mergeCell ref="A8:G8"/>
    <mergeCell ref="A10:A12"/>
    <mergeCell ref="A14:A16"/>
    <mergeCell ref="E9:E12"/>
    <mergeCell ref="A18:A20"/>
    <mergeCell ref="B17:B20"/>
  </mergeCells>
  <phoneticPr fontId="6" type="noConversion"/>
  <hyperlinks>
    <hyperlink ref="C44" r:id="rId1"/>
    <hyperlink ref="C45" r:id="rId2"/>
  </hyperlinks>
  <pageMargins left="0.25" right="0.25" top="0.75" bottom="0.75" header="0.3" footer="0.3"/>
  <pageSetup paperSize="9" scale="83" orientation="portrait" r:id="rId3"/>
  <colBreaks count="1" manualBreakCount="1">
    <brk id="7"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Démarche à suivre</vt:lpstr>
      <vt:lpstr>Etat des lieux</vt:lpstr>
      <vt:lpstr>VEV sur moteur asynchrone</vt:lpstr>
      <vt:lpstr>Récupérateur</vt:lpstr>
      <vt:lpstr>Sécheur d'air</vt:lpstr>
      <vt:lpstr>Moteur IE3</vt:lpstr>
      <vt:lpstr>Séquenceur</vt:lpstr>
      <vt:lpstr>VEV sur moteur synhrone</vt:lpstr>
      <vt:lpstr>Fiche de synthèse</vt:lpstr>
      <vt:lpstr>Offre</vt:lpstr>
      <vt:lpstr>'Fiche de synthèse'!Zone_d_impression</vt:lpstr>
      <vt:lpstr>Offre!Zone_d_impression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AS-ST02</dc:creator>
  <cp:lastModifiedBy>SFACS</cp:lastModifiedBy>
  <cp:lastPrinted>2016-02-29T14:26:55Z</cp:lastPrinted>
  <dcterms:created xsi:type="dcterms:W3CDTF">2011-03-22T14:44:35Z</dcterms:created>
  <dcterms:modified xsi:type="dcterms:W3CDTF">2016-07-25T13:49:49Z</dcterms:modified>
</cp:coreProperties>
</file>